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8800" windowHeight="12435"/>
  </bookViews>
  <sheets>
    <sheet name="publicaciones_TP" sheetId="1" r:id="rId1"/>
  </sheets>
  <definedNames>
    <definedName name="Z_5CA345B1_444E_4596_A258_0E1548BE3D03_.wvu.FilterData" localSheetId="0" hidden="1">publicaciones_TP!$A$1:$K$487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H2" i="1" l="1"/>
  <c r="G2" i="1"/>
  <c r="G174" i="1" l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H152" i="1"/>
  <c r="G152" i="1"/>
  <c r="G151" i="1"/>
  <c r="G150" i="1"/>
  <c r="H149" i="1"/>
  <c r="G149" i="1"/>
  <c r="G148" i="1"/>
  <c r="G147" i="1"/>
  <c r="G146" i="1"/>
  <c r="G145" i="1"/>
  <c r="G144" i="1"/>
  <c r="G143" i="1"/>
  <c r="G142" i="1"/>
  <c r="G141" i="1"/>
  <c r="G140" i="1"/>
  <c r="H139" i="1"/>
  <c r="G139" i="1"/>
  <c r="G138" i="1"/>
  <c r="G137" i="1"/>
  <c r="G136" i="1"/>
  <c r="H135" i="1"/>
  <c r="G135" i="1"/>
  <c r="H134" i="1"/>
  <c r="G134" i="1"/>
  <c r="G133" i="1"/>
  <c r="G132" i="1"/>
  <c r="G131" i="1"/>
  <c r="H130" i="1"/>
  <c r="G130" i="1"/>
  <c r="G129" i="1"/>
  <c r="H128" i="1"/>
  <c r="G128" i="1"/>
  <c r="G127" i="1"/>
  <c r="H126" i="1"/>
  <c r="G126" i="1"/>
  <c r="H125" i="1"/>
  <c r="G125" i="1"/>
  <c r="G124" i="1"/>
  <c r="H123" i="1"/>
  <c r="G123" i="1"/>
  <c r="H122" i="1"/>
  <c r="G121" i="1"/>
  <c r="G120" i="1"/>
  <c r="G119" i="1"/>
  <c r="H118" i="1"/>
  <c r="G118" i="1"/>
  <c r="G117" i="1"/>
  <c r="G116" i="1"/>
  <c r="G115" i="1"/>
  <c r="G114" i="1"/>
  <c r="G113" i="1"/>
  <c r="G112" i="1"/>
  <c r="G111" i="1"/>
  <c r="H110" i="1"/>
  <c r="G110" i="1"/>
  <c r="G109" i="1"/>
  <c r="G108" i="1"/>
  <c r="G107" i="1"/>
  <c r="G106" i="1"/>
  <c r="H105" i="1"/>
  <c r="G105" i="1"/>
  <c r="G104" i="1"/>
  <c r="G103" i="1"/>
  <c r="G102" i="1"/>
  <c r="G101" i="1"/>
  <c r="H100" i="1"/>
  <c r="G100" i="1"/>
  <c r="H99" i="1"/>
  <c r="G99" i="1"/>
  <c r="G98" i="1"/>
  <c r="G97" i="1"/>
  <c r="G96" i="1"/>
  <c r="H95" i="1"/>
  <c r="G95" i="1"/>
  <c r="H94" i="1"/>
  <c r="G94" i="1"/>
  <c r="H93" i="1"/>
  <c r="G93" i="1"/>
  <c r="G92" i="1"/>
  <c r="G91" i="1"/>
  <c r="G90" i="1"/>
  <c r="G89" i="1"/>
  <c r="G88" i="1"/>
  <c r="H87" i="1"/>
  <c r="G87" i="1"/>
  <c r="H86" i="1"/>
  <c r="G86" i="1"/>
  <c r="H85" i="1"/>
  <c r="G85" i="1"/>
  <c r="H84" i="1"/>
  <c r="G84" i="1"/>
  <c r="H83" i="1"/>
  <c r="G83" i="1"/>
  <c r="G82" i="1"/>
  <c r="G81" i="1"/>
  <c r="G80" i="1"/>
  <c r="G79" i="1"/>
  <c r="G78" i="1"/>
  <c r="H77" i="1"/>
  <c r="G77" i="1"/>
  <c r="G76" i="1"/>
  <c r="G75" i="1"/>
  <c r="G74" i="1"/>
  <c r="G73" i="1"/>
  <c r="H72" i="1"/>
  <c r="G72" i="1"/>
  <c r="G71" i="1"/>
  <c r="H70" i="1"/>
  <c r="G70" i="1"/>
  <c r="G69" i="1"/>
  <c r="H68" i="1"/>
  <c r="G68" i="1"/>
  <c r="G67" i="1"/>
  <c r="G66" i="1"/>
  <c r="G65" i="1"/>
  <c r="H64" i="1"/>
  <c r="G64" i="1"/>
  <c r="G63" i="1"/>
  <c r="H62" i="1"/>
  <c r="G62" i="1"/>
  <c r="G61" i="1"/>
  <c r="G60" i="1"/>
  <c r="H59" i="1"/>
  <c r="G59" i="1"/>
  <c r="H58" i="1"/>
  <c r="G58" i="1"/>
  <c r="G57" i="1"/>
  <c r="H56" i="1"/>
  <c r="G56" i="1"/>
  <c r="G55" i="1"/>
  <c r="H54" i="1"/>
  <c r="G54" i="1"/>
  <c r="H53" i="1"/>
  <c r="G53" i="1"/>
  <c r="H52" i="1"/>
  <c r="G52" i="1"/>
  <c r="H51" i="1"/>
  <c r="G51" i="1"/>
  <c r="H50" i="1"/>
  <c r="G50" i="1"/>
  <c r="G49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G31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G20" i="1"/>
  <c r="H19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5" i="1"/>
  <c r="G5" i="1"/>
  <c r="G4" i="1"/>
  <c r="H3" i="1"/>
  <c r="G3" i="1"/>
</calcChain>
</file>

<file path=xl/sharedStrings.xml><?xml version="1.0" encoding="utf-8"?>
<sst xmlns="http://schemas.openxmlformats.org/spreadsheetml/2006/main" count="12872" uniqueCount="1597">
  <si>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</si>
  <si>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</si>
  <si>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</si>
  <si>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</si>
  <si>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</si>
  <si>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</si>
  <si>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</si>
  <si>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</si>
  <si>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</si>
  <si>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</si>
  <si>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</si>
  <si>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</si>
  <si>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</si>
  <si>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</si>
  <si>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</si>
  <si>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</si>
  <si>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</si>
  <si>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</si>
  <si>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</si>
  <si>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</si>
  <si>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</si>
  <si>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</si>
  <si>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</si>
  <si>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</si>
  <si>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</si>
  <si>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</si>
  <si>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</si>
  <si>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</si>
  <si>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</si>
  <si>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</si>
  <si>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</si>
  <si>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</si>
  <si>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</si>
  <si>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</si>
  <si>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</si>
  <si>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</si>
  <si>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</si>
  <si>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</si>
  <si>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</si>
  <si>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</si>
  <si>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</si>
  <si>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</si>
  <si>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</si>
  <si>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</si>
  <si>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</si>
  <si>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</si>
  <si>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</si>
  <si>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</si>
  <si>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</si>
  <si>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</si>
  <si>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</si>
  <si>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</si>
  <si>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</si>
  <si>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</si>
  <si>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</si>
  <si>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</si>
  <si>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</si>
  <si>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</si>
  <si>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</si>
  <si>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</si>
  <si>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</si>
  <si>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</si>
  <si>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</si>
  <si>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</si>
  <si>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</si>
  <si>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</si>
  <si>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</si>
  <si>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</si>
  <si>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</si>
  <si>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</si>
  <si>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</si>
  <si>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</si>
  <si>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</si>
  <si>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</si>
  <si>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</si>
  <si>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</si>
  <si>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</si>
  <si>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</si>
  <si>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</si>
  <si>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</si>
  <si>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</si>
  <si>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</si>
  <si>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</si>
  <si>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</si>
  <si>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</si>
  <si>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</si>
  <si>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</si>
  <si>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</si>
  <si>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</si>
  <si>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</si>
  <si>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</si>
  <si>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</si>
  <si>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</si>
  <si>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</si>
  <si>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</si>
  <si>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</si>
  <si>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</si>
  <si>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</si>
  <si>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</si>
  <si>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</si>
  <si>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</si>
  <si>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</si>
  <si>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</si>
  <si>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</si>
  <si>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</si>
  <si>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</si>
  <si>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</si>
  <si>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</si>
  <si>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</si>
  <si>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</si>
  <si>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</si>
  <si>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</si>
  <si>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</si>
  <si>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</si>
  <si>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</si>
  <si>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</si>
  <si>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</si>
  <si>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</si>
  <si>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</si>
  <si>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</si>
  <si>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</si>
  <si>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</si>
  <si>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</si>
  <si>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</si>
  <si>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</si>
  <si>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</si>
  <si>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</si>
  <si>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</si>
  <si>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</si>
  <si>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</si>
  <si>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</si>
  <si>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</si>
  <si>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</si>
  <si>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</si>
  <si>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</si>
  <si>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</si>
  <si>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</si>
  <si>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</si>
  <si>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</si>
  <si>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</si>
  <si>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</si>
  <si>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</si>
  <si>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</si>
  <si>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</si>
  <si>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</si>
  <si>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</si>
  <si>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</si>
  <si>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</si>
  <si>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</si>
  <si>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</si>
  <si>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</si>
  <si>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</si>
  <si>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</si>
  <si>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</si>
  <si>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</si>
  <si>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</si>
  <si>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</si>
  <si>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</si>
  <si>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</si>
  <si>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</si>
  <si>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</si>
  <si>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</si>
  <si>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</si>
  <si>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</si>
  <si>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</si>
  <si>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</si>
  <si>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</si>
  <si>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</si>
  <si>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</si>
  <si>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</si>
  <si>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</si>
  <si>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</si>
  <si>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</si>
  <si>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</si>
  <si>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</si>
  <si>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</si>
  <si>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</si>
  <si>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</si>
  <si>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</si>
  <si>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</si>
  <si>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</si>
  <si>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</si>
  <si>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</si>
  <si>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</si>
  <si>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</si>
  <si>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</si>
  <si>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</si>
  <si>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</si>
  <si>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</si>
  <si>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</si>
  <si>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</si>
  <si>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</si>
  <si>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</si>
  <si>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</si>
  <si>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</si>
  <si>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</si>
  <si>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</si>
  <si>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</si>
  <si>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</si>
  <si>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</si>
  <si>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</si>
  <si>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</si>
  <si>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</si>
  <si>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</si>
  <si>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</si>
  <si>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</si>
  <si>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</si>
  <si>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</si>
  <si>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</si>
  <si>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</si>
  <si>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</si>
  <si>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</si>
  <si>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</si>
  <si>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</si>
  <si>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</si>
  <si>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</si>
  <si>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</si>
  <si>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</si>
  <si>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</si>
  <si>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</si>
  <si>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</si>
  <si>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</si>
  <si>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</si>
  <si>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</si>
  <si>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</si>
  <si>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</si>
  <si>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</si>
  <si>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</si>
  <si>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</si>
  <si>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</si>
  <si>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</si>
  <si>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</si>
  <si>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</si>
  <si>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</si>
  <si>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</si>
  <si>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</si>
  <si>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</si>
  <si>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</si>
  <si>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</si>
  <si>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</si>
  <si>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</si>
  <si>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</si>
  <si>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</si>
  <si>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</si>
  <si>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</si>
  <si>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</si>
  <si>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</si>
  <si>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</si>
  <si>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</si>
  <si>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</si>
  <si>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</si>
  <si>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</si>
  <si>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</si>
  <si>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</si>
  <si>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</si>
  <si>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</si>
  <si>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</si>
  <si>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</si>
  <si>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</si>
  <si>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</si>
  <si>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</si>
  <si>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</si>
  <si>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</si>
  <si>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</si>
  <si>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</si>
  <si>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</si>
  <si>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</si>
  <si>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</si>
  <si>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</si>
  <si>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</si>
  <si>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</si>
  <si>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</si>
  <si>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</si>
  <si>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</si>
  <si>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</si>
  <si>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</si>
  <si>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</si>
  <si>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</si>
  <si>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</si>
  <si>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</si>
  <si>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</si>
  <si>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</si>
  <si>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</si>
  <si>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</si>
  <si>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</si>
  <si>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</si>
  <si>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</si>
  <si>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</si>
  <si>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</si>
  <si>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</si>
  <si>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</si>
  <si>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</si>
  <si>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</si>
  <si>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</si>
  <si>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</si>
  <si>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</si>
  <si>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</si>
  <si>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</si>
  <si>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</si>
  <si>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</si>
  <si>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</si>
  <si>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</si>
  <si>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</si>
  <si>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</si>
  <si>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</si>
  <si>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</si>
  <si>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</si>
  <si>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</si>
  <si>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</si>
  <si>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</si>
  <si>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</si>
  <si>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</si>
  <si>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</si>
  <si>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</si>
  <si>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</si>
  <si>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</si>
  <si>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</si>
  <si>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</si>
  <si>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</si>
  <si>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</si>
  <si>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</si>
  <si>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</si>
  <si>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</si>
  <si>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</si>
  <si>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</si>
  <si>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</si>
  <si>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</si>
  <si>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</si>
  <si>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</si>
  <si>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</si>
  <si>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</si>
  <si>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</si>
  <si>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</si>
  <si>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</si>
  <si>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</si>
  <si>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</si>
  <si>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</si>
  <si>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</si>
  <si>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</si>
  <si>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</si>
  <si>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</si>
  <si>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</si>
  <si>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</si>
  <si>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</si>
  <si>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</si>
  <si>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</si>
  <si>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</si>
  <si>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</si>
  <si>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</si>
  <si>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</si>
  <si>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</si>
  <si>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</si>
  <si>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</si>
  <si>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</si>
  <si>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</si>
  <si>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</si>
  <si>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</si>
  <si>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</si>
  <si>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</si>
  <si>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</si>
  <si>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</si>
  <si>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</si>
  <si>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</si>
  <si>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</si>
  <si>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</si>
  <si>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</si>
  <si>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</si>
  <si>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</si>
  <si>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</si>
  <si>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</si>
  <si>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</si>
  <si>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</si>
  <si>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</si>
  <si>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</si>
  <si>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</si>
  <si>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</si>
  <si>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</si>
  <si>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</si>
  <si>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</si>
  <si>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</si>
  <si>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</si>
  <si>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</si>
  <si>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</si>
  <si>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</si>
  <si>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</si>
  <si>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</si>
  <si>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</si>
  <si>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</si>
  <si>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</si>
  <si>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</si>
  <si>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</si>
  <si>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</si>
  <si>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</si>
  <si>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</si>
  <si>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</si>
  <si>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</si>
  <si>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</si>
  <si>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</si>
  <si>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</si>
  <si>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</si>
  <si>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</si>
  <si>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</si>
  <si>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</si>
  <si>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</si>
  <si>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</si>
  <si>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</si>
  <si>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</si>
  <si>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</si>
  <si>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</si>
  <si>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</si>
  <si>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</si>
  <si>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</si>
  <si>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</si>
  <si>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</si>
  <si>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</si>
  <si>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</si>
  <si>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</si>
  <si>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</si>
  <si>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</si>
  <si>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</si>
  <si>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</si>
  <si>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</si>
  <si>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</si>
  <si>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</si>
  <si>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</si>
  <si>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</si>
  <si>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</si>
  <si>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</si>
  <si>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</si>
  <si>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</si>
  <si>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</si>
  <si>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</si>
  <si>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</si>
  <si>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</si>
  <si>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</si>
  <si>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</si>
  <si>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</si>
  <si>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</si>
  <si>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</si>
  <si>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</si>
  <si>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</si>
  <si>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</si>
  <si>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</si>
  <si>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</si>
  <si>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</si>
  <si>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</si>
  <si>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</si>
  <si>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</si>
  <si>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</si>
  <si>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</si>
  <si>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</si>
  <si>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</si>
  <si>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</si>
  <si>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</si>
  <si>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</si>
  <si>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</si>
  <si>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</si>
  <si>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</si>
  <si>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</si>
  <si>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</si>
  <si>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</si>
  <si>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</si>
  <si>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</si>
  <si>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</si>
  <si>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</si>
  <si>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</si>
  <si>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</si>
  <si>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</si>
  <si>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</si>
  <si>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</si>
  <si>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</si>
  <si>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</si>
  <si>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</si>
  <si>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</si>
  <si>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</si>
  <si>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</si>
  <si>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</si>
  <si>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</si>
  <si>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</si>
  <si>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</si>
  <si>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</si>
  <si>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</si>
  <si>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</si>
  <si>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</si>
  <si>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</si>
  <si>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</si>
  <si>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</si>
  <si>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</si>
  <si>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</si>
  <si>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</si>
  <si>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</si>
  <si>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</si>
  <si>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</si>
  <si>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</si>
  <si>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</si>
  <si>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</si>
  <si>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</si>
  <si>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</si>
  <si>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</si>
  <si>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</si>
  <si>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</si>
  <si>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</si>
  <si>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</si>
  <si>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</si>
  <si>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</si>
  <si>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</si>
  <si>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</si>
  <si>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</si>
  <si>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</si>
  <si>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</si>
  <si>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</si>
  <si>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</si>
  <si>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</si>
  <si>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</si>
  <si>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</si>
  <si>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</si>
  <si>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</si>
  <si>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</si>
  <si>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</si>
  <si>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</si>
  <si>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</si>
  <si>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</si>
  <si>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</si>
  <si>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</si>
  <si>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</si>
  <si>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</si>
  <si>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</si>
  <si>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</si>
  <si>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</si>
  <si>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</si>
  <si>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</si>
  <si>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</si>
  <si>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</si>
  <si>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</si>
  <si>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</si>
  <si>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</si>
  <si>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</si>
  <si>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</si>
  <si>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</si>
  <si>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</si>
  <si>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</si>
  <si>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</si>
  <si>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</si>
  <si>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</si>
  <si>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</si>
  <si>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</si>
  <si>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</si>
  <si>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</si>
  <si>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</si>
  <si>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</si>
  <si>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</si>
  <si>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</si>
  <si>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</si>
  <si>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</si>
  <si>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</si>
  <si>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</si>
  <si>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</si>
  <si>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</si>
  <si>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</si>
  <si>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</si>
  <si>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</si>
  <si>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</si>
  <si>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</si>
  <si>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</si>
  <si>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</si>
  <si>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</si>
  <si>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</si>
  <si>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</si>
  <si>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</si>
  <si>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</si>
  <si>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</si>
  <si>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</si>
  <si>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</si>
  <si>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</si>
  <si>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</si>
  <si>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</si>
  <si>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</si>
  <si>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</si>
  <si>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</si>
  <si>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</si>
  <si>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</si>
  <si>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</si>
  <si>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</si>
  <si>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</si>
  <si>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</si>
  <si>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</si>
  <si>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</si>
  <si>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</si>
  <si>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</si>
  <si>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</si>
  <si>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</si>
  <si>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</si>
  <si>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</si>
  <si>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</si>
  <si>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</si>
  <si>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</si>
  <si>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</si>
  <si>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</si>
  <si>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</si>
  <si>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</si>
  <si>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</si>
  <si>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</si>
  <si>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</si>
  <si>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</si>
  <si>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</si>
  <si>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</si>
  <si>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</si>
  <si>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</si>
  <si>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</si>
  <si>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</si>
  <si>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</si>
  <si>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</si>
  <si>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</si>
  <si>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</si>
  <si>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</si>
  <si>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</si>
  <si>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</si>
  <si>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</si>
  <si>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</si>
  <si>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</si>
  <si>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</si>
  <si>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</si>
  <si>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</si>
  <si>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</si>
  <si>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</si>
  <si>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</si>
  <si>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</si>
  <si>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</si>
  <si>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</si>
  <si>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</si>
  <si>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</si>
  <si>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</si>
  <si>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</si>
  <si>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</si>
  <si>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</si>
  <si>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</si>
  <si>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</si>
  <si>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</si>
  <si>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</si>
  <si>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</si>
  <si>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</si>
  <si>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</si>
  <si>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</si>
  <si>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</si>
  <si>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</si>
  <si>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</si>
  <si>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</si>
  <si>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</si>
  <si>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</si>
  <si>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</si>
  <si>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</si>
  <si>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</si>
  <si>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</si>
  <si>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</si>
  <si>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</si>
  <si>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</si>
  <si>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</si>
  <si>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</si>
  <si>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</si>
  <si>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</si>
  <si>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</si>
  <si>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</si>
  <si>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</si>
  <si>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</si>
  <si>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</si>
  <si>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</si>
  <si>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</si>
  <si>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</si>
  <si>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</si>
  <si>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</si>
  <si>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</si>
  <si>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</si>
  <si>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</si>
  <si>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</si>
  <si>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</si>
  <si>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</si>
  <si>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</si>
  <si>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</si>
  <si>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</si>
  <si>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</si>
  <si>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</si>
  <si>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</si>
  <si>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</si>
  <si>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</si>
  <si>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</si>
  <si>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</si>
  <si>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</si>
  <si>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</si>
  <si>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</si>
  <si>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</si>
  <si>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</si>
  <si>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</si>
  <si>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</si>
  <si>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</si>
  <si>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</si>
  <si>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</si>
  <si>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</si>
  <si>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</si>
  <si>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</si>
  <si>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</si>
  <si>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</si>
  <si>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</si>
  <si>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</si>
  <si>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</si>
  <si>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</si>
  <si>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</si>
  <si>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</si>
  <si>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</si>
  <si>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</si>
  <si>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</si>
  <si>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</si>
  <si>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</si>
  <si>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</si>
  <si>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</si>
  <si>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</si>
  <si>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</si>
  <si>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</si>
  <si>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</si>
  <si>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</si>
  <si>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</si>
  <si>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</si>
  <si>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</si>
  <si>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</si>
  <si>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</si>
  <si>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</si>
  <si>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</si>
  <si>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</si>
  <si>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</si>
  <si>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</si>
  <si>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</si>
  <si>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</si>
  <si>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</si>
  <si>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</si>
  <si>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</si>
  <si>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</si>
  <si>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</si>
  <si>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</si>
  <si>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</si>
  <si>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</si>
  <si>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</si>
  <si>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</si>
  <si>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</si>
  <si>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</si>
  <si>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</si>
  <si>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</si>
  <si>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</si>
  <si>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</si>
  <si>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</si>
  <si>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</si>
  <si>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</si>
  <si>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</si>
  <si>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</si>
  <si>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</si>
  <si>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</si>
  <si>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</si>
  <si>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</si>
  <si>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</si>
  <si>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</si>
  <si>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</si>
  <si>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</si>
  <si>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</si>
  <si>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</si>
  <si>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</si>
  <si>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</si>
  <si>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</si>
  <si>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</si>
  <si>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</si>
  <si>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</si>
  <si>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</si>
  <si>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</si>
  <si>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</si>
  <si>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</si>
  <si>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</si>
  <si>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</si>
  <si>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</si>
  <si>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</si>
  <si>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</si>
  <si>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</si>
  <si>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</si>
  <si>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</si>
  <si>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</si>
  <si>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</si>
  <si>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</si>
  <si>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</si>
  <si>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</si>
  <si>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</si>
  <si>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</si>
  <si>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</si>
  <si>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</si>
  <si>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</si>
  <si>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</si>
  <si>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</si>
  <si>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</si>
  <si>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</si>
  <si>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</si>
  <si>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</si>
  <si>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</si>
  <si>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</si>
  <si>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</si>
  <si>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</si>
  <si>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</si>
  <si>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</si>
  <si>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</si>
  <si>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</si>
  <si>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</si>
  <si>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</si>
  <si>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</si>
  <si>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</si>
  <si>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</si>
  <si>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</si>
  <si>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</si>
  <si>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</si>
  <si>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</si>
  <si>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</si>
  <si>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</si>
  <si>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</si>
  <si>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</si>
  <si>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</si>
  <si>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</si>
  <si>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</si>
  <si>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</si>
  <si>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</si>
  <si>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</si>
  <si>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</si>
  <si>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</si>
  <si>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</si>
  <si>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</si>
  <si>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</si>
  <si>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</si>
  <si>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</si>
  <si>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</si>
  <si>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</si>
  <si>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</si>
  <si>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</si>
  <si>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</si>
  <si>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</si>
  <si>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</si>
  <si>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</si>
  <si>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</si>
  <si>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</si>
  <si>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</si>
  <si>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</si>
  <si>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</si>
  <si>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</si>
  <si>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</si>
  <si>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</si>
  <si>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</si>
  <si>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</si>
  <si>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</si>
  <si>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</si>
  <si>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</si>
  <si>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</si>
  <si>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</si>
  <si>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</si>
  <si>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</si>
  <si>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</si>
  <si>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</si>
  <si>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</si>
  <si>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</si>
  <si>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</si>
  <si>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</si>
  <si>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</si>
  <si>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</si>
  <si>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</si>
  <si>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</si>
  <si>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</si>
  <si>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</si>
  <si>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</si>
  <si>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</si>
  <si>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</si>
  <si>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</si>
  <si>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</si>
  <si>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</si>
  <si>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</si>
  <si>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</si>
  <si>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</si>
  <si>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</si>
  <si>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</si>
  <si>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</si>
  <si>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</si>
  <si>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</si>
  <si>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</si>
  <si>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</si>
  <si>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</si>
  <si>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</si>
  <si>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</si>
  <si>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</si>
  <si>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</si>
  <si>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</si>
  <si>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</si>
  <si>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</si>
  <si>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</si>
  <si>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</si>
  <si>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</si>
  <si>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</si>
  <si>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</si>
  <si>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</si>
  <si>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</si>
  <si>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</si>
  <si>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</si>
  <si>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</si>
  <si>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</si>
  <si>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</si>
  <si>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</si>
  <si>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</si>
  <si>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</si>
  <si>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</si>
  <si>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</si>
  <si>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</si>
  <si>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</si>
  <si>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</si>
  <si>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</si>
  <si>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</si>
  <si>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</si>
  <si>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</si>
  <si>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</si>
  <si>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</si>
  <si>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</si>
  <si>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</si>
  <si>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</si>
  <si>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</si>
  <si>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</si>
  <si>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</si>
  <si>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</si>
  <si>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</si>
  <si>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</si>
  <si>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</si>
  <si>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</si>
  <si>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</si>
  <si>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</si>
  <si>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</si>
  <si>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</si>
  <si>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</si>
  <si>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</si>
  <si>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</si>
  <si>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</si>
  <si>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</si>
  <si>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</si>
  <si>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</si>
  <si>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</si>
  <si>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</si>
  <si>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</si>
  <si>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</si>
  <si>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</si>
  <si>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</si>
  <si>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</si>
  <si>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</si>
  <si>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</si>
  <si>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</si>
  <si>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</si>
  <si>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</si>
  <si>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</si>
  <si>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</si>
  <si>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</si>
  <si>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</si>
  <si>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</si>
  <si>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</si>
  <si>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</si>
  <si>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</si>
  <si>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</si>
  <si>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</si>
  <si>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</si>
  <si>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</si>
  <si>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</si>
  <si>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</si>
  <si>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</si>
  <si>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</si>
  <si>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</si>
  <si>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</si>
  <si>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</si>
  <si>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</si>
  <si>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</si>
  <si>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</si>
  <si>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</si>
  <si>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</si>
  <si>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</si>
  <si>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</si>
  <si>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</si>
  <si>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</si>
  <si>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</si>
  <si>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</si>
  <si>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</si>
  <si>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</si>
  <si>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</si>
  <si>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</si>
  <si>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</si>
  <si>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</si>
  <si>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</si>
  <si>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</si>
  <si>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</si>
  <si>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</si>
  <si>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</si>
  <si>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</si>
  <si>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</si>
  <si>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</si>
  <si>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</si>
  <si>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</si>
  <si>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</si>
  <si>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</si>
  <si>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</si>
  <si>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</si>
  <si>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</si>
  <si>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</si>
  <si>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</si>
  <si>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</si>
  <si>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</si>
  <si>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</si>
  <si>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</si>
  <si>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</si>
  <si>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</si>
  <si>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</si>
  <si>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</si>
  <si>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</si>
  <si>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</si>
  <si>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</si>
  <si>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</si>
  <si>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</si>
  <si>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</si>
  <si>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</si>
  <si>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</si>
  <si>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</si>
  <si>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</si>
  <si>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</si>
  <si>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</si>
  <si>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</si>
  <si>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</si>
  <si>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</si>
  <si>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</si>
  <si>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</si>
  <si>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</si>
  <si>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</si>
  <si>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</si>
  <si>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</si>
  <si>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</si>
  <si>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</si>
  <si>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</si>
  <si>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</si>
  <si>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</si>
  <si>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</si>
  <si>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</si>
  <si>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</si>
  <si>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</si>
  <si>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</si>
  <si>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</si>
  <si>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</si>
  <si>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</si>
  <si>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</si>
  <si>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</si>
  <si>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</si>
  <si>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</si>
  <si>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</si>
  <si>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</si>
  <si>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</si>
  <si>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</si>
  <si>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</si>
  <si>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</si>
  <si>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</si>
  <si>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</si>
  <si>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</si>
  <si>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</si>
  <si>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</si>
  <si>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</si>
  <si>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</si>
  <si>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</si>
  <si>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</si>
  <si>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</si>
  <si>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</si>
  <si>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</si>
  <si>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</si>
  <si>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</si>
  <si>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</si>
  <si>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</si>
  <si>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</si>
  <si>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</si>
  <si>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</si>
  <si>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</si>
  <si>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</si>
  <si>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</si>
  <si>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</si>
  <si>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</si>
  <si>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</si>
  <si>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</si>
  <si>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</si>
  <si>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</si>
  <si>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</si>
  <si>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</si>
  <si>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</si>
  <si>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</si>
  <si>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</si>
  <si>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</si>
  <si>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</si>
  <si>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</si>
  <si>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</si>
  <si>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</si>
  <si>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</si>
  <si>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</si>
  <si>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</si>
  <si>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</si>
  <si>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</si>
  <si>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</si>
  <si>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</si>
  <si>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</si>
  <si>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</si>
  <si>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</si>
  <si>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</si>
  <si>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</si>
  <si>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</si>
  <si>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</si>
  <si>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</si>
  <si>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</si>
  <si>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</si>
  <si>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</si>
  <si>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</si>
  <si>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</si>
  <si>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</si>
  <si>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</si>
  <si>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</si>
  <si>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</si>
  <si>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</si>
  <si>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</si>
  <si>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</si>
  <si>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</si>
  <si>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</si>
  <si>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</si>
  <si>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</si>
  <si>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</si>
  <si>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</si>
  <si>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</si>
  <si>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</si>
  <si>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</si>
  <si>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</si>
  <si>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</si>
  <si>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</si>
  <si>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</si>
  <si>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</si>
  <si>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</si>
  <si>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</si>
  <si>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</si>
  <si>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</si>
  <si>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</si>
  <si>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</si>
  <si>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</si>
  <si>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</si>
  <si>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</si>
  <si>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</si>
  <si>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</si>
  <si>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</si>
  <si>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</si>
  <si>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</si>
  <si>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</si>
  <si>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</si>
  <si>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</si>
  <si>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</si>
  <si>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</si>
  <si>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</si>
  <si>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</si>
  <si>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</si>
  <si>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</si>
  <si>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</si>
  <si>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</si>
  <si>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</si>
  <si>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</si>
  <si>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</si>
  <si>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</si>
  <si>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</si>
  <si>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</si>
  <si>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</si>
  <si>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</si>
  <si>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</si>
  <si>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</si>
  <si>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</si>
  <si>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</si>
  <si>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</si>
  <si>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</si>
  <si>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</si>
  <si>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</si>
  <si>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</si>
  <si>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</si>
  <si>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</si>
  <si>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</si>
  <si>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</si>
  <si>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</si>
  <si>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</si>
  <si>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</si>
  <si>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</si>
  <si>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</si>
  <si>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</si>
  <si>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</si>
  <si>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</si>
  <si>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</si>
  <si>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</si>
  <si>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</si>
  <si>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</si>
  <si>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</si>
  <si>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</si>
  <si>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</si>
  <si>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</si>
  <si>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</si>
  <si>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</si>
  <si>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</si>
  <si>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</si>
  <si>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</si>
  <si>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</si>
  <si>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</si>
  <si>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</si>
  <si>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</si>
  <si>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</si>
  <si>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</si>
  <si>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</si>
  <si>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</si>
  <si>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</si>
  <si>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</si>
  <si>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</si>
  <si>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</si>
  <si>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</si>
  <si>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</si>
  <si>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</si>
  <si>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</si>
  <si>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</si>
  <si>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</si>
  <si>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</si>
  <si>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</si>
  <si>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</si>
  <si>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</si>
  <si>
    <t>Mi casa mi sueño</t>
  </si>
  <si>
    <t>Liga social y deportiva de futbol cachorros</t>
  </si>
  <si>
    <t>Futura Dignidad de Alfredo Guzman 1era etapa</t>
  </si>
  <si>
    <t>Maria Paz de jesus de Nazarteh</t>
  </si>
  <si>
    <t>Mi voz mi derecho</t>
  </si>
  <si>
    <t>Villa Las Torres</t>
  </si>
  <si>
    <t>Efu Box</t>
  </si>
  <si>
    <t>Conjunto Habitacional La Primavera</t>
  </si>
  <si>
    <t>Rayenko</t>
  </si>
  <si>
    <t>Ema Lanz de las Achiras</t>
  </si>
  <si>
    <t>Club Deportivo Union Nocedal</t>
  </si>
  <si>
    <t>Municipal futbol adaptado puente alto</t>
  </si>
  <si>
    <t>Todos por Cabernet</t>
  </si>
  <si>
    <t>futbol adaptado puente alto</t>
  </si>
  <si>
    <t>Nuevo Amanecer de Quitalmahue</t>
  </si>
  <si>
    <t>Senda del saber 2023</t>
  </si>
  <si>
    <t>El Cabildo</t>
  </si>
  <si>
    <t>Los años dorados de la eterna juventud</t>
  </si>
  <si>
    <t>Renacer las brisas</t>
  </si>
  <si>
    <t>Sede social</t>
  </si>
  <si>
    <t>La Cruz del Sur</t>
  </si>
  <si>
    <t>San Esteban</t>
  </si>
  <si>
    <t>Longovilo</t>
  </si>
  <si>
    <t>Azize Ready</t>
  </si>
  <si>
    <t>Agrupacion de comerciantes el esfuerzo</t>
  </si>
  <si>
    <t>Sonata Otoñal</t>
  </si>
  <si>
    <t>Don Vicente 1 y 2</t>
  </si>
  <si>
    <t>Vivir nuestros sueños</t>
  </si>
  <si>
    <t>Compartir la vida</t>
  </si>
  <si>
    <t>Dueñas de Casa</t>
  </si>
  <si>
    <t>ODAV</t>
  </si>
  <si>
    <t>Santa Marta</t>
  </si>
  <si>
    <t>DIEGO DE ALMAGRO</t>
  </si>
  <si>
    <t>Diego Portales</t>
  </si>
  <si>
    <t>Nueva Oportunidad</t>
  </si>
  <si>
    <t>Fenix de Puente Alto</t>
  </si>
  <si>
    <t>Nueva cordillera</t>
  </si>
  <si>
    <t>Conjunto Folklorico</t>
  </si>
  <si>
    <t>Buenos tiempos</t>
  </si>
  <si>
    <t>Chitaedo Kwan</t>
  </si>
  <si>
    <t>Fc bajos de mena</t>
  </si>
  <si>
    <t>club deportivo juventud lautaro</t>
  </si>
  <si>
    <t>CLUB DEPORTIVO</t>
  </si>
  <si>
    <t>DOCTOR SOTERO DEL RIO</t>
  </si>
  <si>
    <t>Los Alamos I</t>
  </si>
  <si>
    <t>El Duraznal</t>
  </si>
  <si>
    <t>Suyai</t>
  </si>
  <si>
    <t>Vikingas</t>
  </si>
  <si>
    <t>Juntos por un futuro mejor Peñon 2</t>
  </si>
  <si>
    <t>Villa el duraznal</t>
  </si>
  <si>
    <t>Campamento nueva cordillera</t>
  </si>
  <si>
    <t>Futbo Municipal Puente Alto</t>
  </si>
  <si>
    <t>Unidos por Barrio Nuevo</t>
  </si>
  <si>
    <t>Club Deportico Formativo Vista Hermosa de Casas Viejas</t>
  </si>
  <si>
    <t>Fuera Plazo</t>
  </si>
  <si>
    <t>Flor de la Canela</t>
  </si>
  <si>
    <t>Vecinos Pasaje El Tronco</t>
  </si>
  <si>
    <t>CLUB DE BASQUETBOL MUNICIPAL DE PUENTE ALTO</t>
  </si>
  <si>
    <t>La Lucha de lo Propio</t>
  </si>
  <si>
    <t>GOALBALL MUNICIPAL PUENTE ALTO</t>
  </si>
  <si>
    <t>Renacer Rosy Sotero del Rio</t>
  </si>
  <si>
    <t>TENIS CORDILLERA</t>
  </si>
  <si>
    <t>MARTA BRUNET PLAZA UNION Y FUERZA</t>
  </si>
  <si>
    <t>RACO A-34</t>
  </si>
  <si>
    <t>CONDOMINIO HABITACIONAL NUEVO SIGLO II (SECTOR UNO)</t>
  </si>
  <si>
    <t>Villa Primavera</t>
  </si>
  <si>
    <t>Comité de Vivienda</t>
  </si>
  <si>
    <t>Las Cumbres del Sur</t>
  </si>
  <si>
    <t>EL ESFUERZO DE TODOS II</t>
  </si>
  <si>
    <t>AMAPOLAS II</t>
  </si>
  <si>
    <t>Agrupación Folklorica</t>
  </si>
  <si>
    <t>Paqariy</t>
  </si>
  <si>
    <t>ANDINO PUENTE ALTO</t>
  </si>
  <si>
    <t>RENACER ROSY SOTERO DEL RIO</t>
  </si>
  <si>
    <t>CENTRO CULTURAL Y DE ESTUDIOS SOCIALES DEDAL DE ORO</t>
  </si>
  <si>
    <t>AGRUPACIÓN FOLKLÓRICA COMPAÑIA FOLKLÓRICA COFOSSA</t>
  </si>
  <si>
    <t>Agrupación de Mujeres</t>
  </si>
  <si>
    <t>Amor por mi</t>
  </si>
  <si>
    <t>POR UN NUEVO CAMBIO</t>
  </si>
  <si>
    <t>RENACER DE SAN GUILLERMO</t>
  </si>
  <si>
    <t>DON JUAN</t>
  </si>
  <si>
    <t>Centro Cultural Vida y Salud</t>
  </si>
  <si>
    <t>Viento y fuego</t>
  </si>
  <si>
    <t>COMPAÑIA FOLKLÓRICA COFOSSA</t>
  </si>
  <si>
    <t>SAN PEDRO</t>
  </si>
  <si>
    <t>Agrupación de Microempresarios</t>
  </si>
  <si>
    <t>Wengan</t>
  </si>
  <si>
    <t>FRUTOS DE LAS CUATRO PLAZAS</t>
  </si>
  <si>
    <t>Comite Vivienda</t>
  </si>
  <si>
    <t>Por un progreso y una esperanza</t>
  </si>
  <si>
    <t>Centro Cultural y Social Eucas Santiago</t>
  </si>
  <si>
    <t>NUEVOS HORIZONTES</t>
  </si>
  <si>
    <t>Parque El Prado</t>
  </si>
  <si>
    <t>ESTRELLA NACIONAL DE PUENTE ALTO</t>
  </si>
  <si>
    <t>PARQUE SAN FRANCISCO ORIENTE</t>
  </si>
  <si>
    <t>Recuerdos de Antaño</t>
  </si>
  <si>
    <t>Estrellas del Futuro</t>
  </si>
  <si>
    <t>Sueños Dorados</t>
  </si>
  <si>
    <t>Club deportivo social y cultural</t>
  </si>
  <si>
    <t>estrellas del futuro</t>
  </si>
  <si>
    <t>VALLE DE LA LUNA</t>
  </si>
  <si>
    <t>Club Deportivo Villa Puente Alto y viejos tercios</t>
  </si>
  <si>
    <t>Agrupación Artesanal</t>
  </si>
  <si>
    <t>Semillitas Creadoras</t>
  </si>
  <si>
    <t>Comite de adelanto</t>
  </si>
  <si>
    <t>Almada</t>
  </si>
  <si>
    <t>KUYENRAY</t>
  </si>
  <si>
    <t>SOCIAL POR LAS TELECOMUNICACIONES</t>
  </si>
  <si>
    <t>Nuevos Horizontes</t>
  </si>
  <si>
    <t>Faldeos 3.0</t>
  </si>
  <si>
    <t>Villa El Sauce II</t>
  </si>
  <si>
    <t>de regeneración urbana del conjunto habitacional de viviendas sociales nueva francisco coloane</t>
  </si>
  <si>
    <t>Inter de Cuarto Alegre</t>
  </si>
  <si>
    <t>CERRITO ARRIBA</t>
  </si>
  <si>
    <t>LOS AÑOS FELICES</t>
  </si>
  <si>
    <t>cLUB DEPORTIVO</t>
  </si>
  <si>
    <t>PATIN CARRERA COLEGIO TUPAHUE</t>
  </si>
  <si>
    <t>maipo 1 y 2 sector</t>
  </si>
  <si>
    <t>Eclipse de Luna</t>
  </si>
  <si>
    <t>Maison</t>
  </si>
  <si>
    <t>COMITE DE ADELANTO</t>
  </si>
  <si>
    <t>Y SEGURIDAD VILLA JORGE ALESSANDRI</t>
  </si>
  <si>
    <t>Stark MPC</t>
  </si>
  <si>
    <t>MONTE OLIVO II</t>
  </si>
  <si>
    <t>Por un Progreso y una esperanza</t>
  </si>
  <si>
    <t>MONGETUN</t>
  </si>
  <si>
    <t>Club Patin Carrera Colegio Tupahue</t>
  </si>
  <si>
    <t>CLUB HOUSE ADULTO MAYOR</t>
  </si>
  <si>
    <t>LOS LINGUES DE LA FORESTA I DE VICUÑA MACKENNA</t>
  </si>
  <si>
    <t>San Lazaro y san José Obrero</t>
  </si>
  <si>
    <t>AGRUPACION DE MUJERES</t>
  </si>
  <si>
    <t>DELEITES DE DULZURA</t>
  </si>
  <si>
    <t>O ARTISTICA COMPAÑIA DE TRADICIONES FOLCLORICAS COTRAFO</t>
  </si>
  <si>
    <t>Poeta Vicente Huidobro Etapas II, III y IV</t>
  </si>
  <si>
    <t>VIVA LA ESPERANZA</t>
  </si>
  <si>
    <t>Consejo Vecinal de Desarrollo</t>
  </si>
  <si>
    <t>Avanzando Villa Las Torres</t>
  </si>
  <si>
    <t>El Explomiso</t>
  </si>
  <si>
    <t>Jardín del Maipo</t>
  </si>
  <si>
    <t>Nueva San Miguel</t>
  </si>
  <si>
    <t>La viña jardin oriente</t>
  </si>
  <si>
    <t>Fuera plazo</t>
  </si>
  <si>
    <t>AVE FENIX</t>
  </si>
  <si>
    <t>Cumbres de los Andes</t>
  </si>
  <si>
    <t>Voluntariado HumanaMuerte</t>
  </si>
  <si>
    <t>LOS GIRASOLES</t>
  </si>
  <si>
    <t>KARATE AKA</t>
  </si>
  <si>
    <t>JOSE ANDRADE</t>
  </si>
  <si>
    <t>DE CAZA Y PESCA LOS PUMAS TAXIBUSES</t>
  </si>
  <si>
    <t>SHIRO</t>
  </si>
  <si>
    <t>UN NUEVO DIA</t>
  </si>
  <si>
    <t>ABRIENDO CAMINOS</t>
  </si>
  <si>
    <t>SOPEÑA</t>
  </si>
  <si>
    <t>VILLA REAL</t>
  </si>
  <si>
    <t>Santa Ester Renace</t>
  </si>
  <si>
    <t>Shaolin Chan Puente Alto</t>
  </si>
  <si>
    <t>Josefina Gana de Johnson</t>
  </si>
  <si>
    <t>Agrupación cultural</t>
  </si>
  <si>
    <t>Pulseras Verdes</t>
  </si>
  <si>
    <t>La Colonia</t>
  </si>
  <si>
    <t>El Esfuerzo de Puente Alto</t>
  </si>
  <si>
    <t>Barrios Los Hidalgos</t>
  </si>
  <si>
    <t>Nueva Sargento Menadier II</t>
  </si>
  <si>
    <t>Villa Don Domingo</t>
  </si>
  <si>
    <t>Villa Vicente Huidobro</t>
  </si>
  <si>
    <t>Llaverias Parque San Carlos</t>
  </si>
  <si>
    <t>Conjunto Llavería</t>
  </si>
  <si>
    <t>Los Bere de Calcuta</t>
  </si>
  <si>
    <t>Persa Creta Norte</t>
  </si>
  <si>
    <t>Atlético Don Vicente JR</t>
  </si>
  <si>
    <t>San José de las Claras</t>
  </si>
  <si>
    <t>De Patinaje Artístico Gaman</t>
  </si>
  <si>
    <t>De Boxeo Puente Alto Boxing Club</t>
  </si>
  <si>
    <t>Comité de Propietarios Barrio Ingles</t>
  </si>
  <si>
    <t>Nueva Fuerza Chiloe A 27</t>
  </si>
  <si>
    <t>Los Evangelistas I</t>
  </si>
  <si>
    <t>Conjunto Llaverías</t>
  </si>
  <si>
    <t>Los viejos Robles</t>
  </si>
  <si>
    <t>Consejo de Usurarios San Gerónimo</t>
  </si>
  <si>
    <t>Cerro Emprende</t>
  </si>
  <si>
    <t>Villa España III</t>
  </si>
  <si>
    <t>Demetrio</t>
  </si>
  <si>
    <t>COnjunto Llaverias</t>
  </si>
  <si>
    <t>Peuma</t>
  </si>
  <si>
    <t>Lazos Fraternos</t>
  </si>
  <si>
    <t>Nocedal III 9 de Septiembre</t>
  </si>
  <si>
    <t>Consejo de Salud de las Poblaciones Casas Viejas, Vista Hermosa</t>
  </si>
  <si>
    <t>Extremadura de Puente Alto</t>
  </si>
  <si>
    <t>Olguita</t>
  </si>
  <si>
    <t>Nueva Villa Doña Gabriela</t>
  </si>
  <si>
    <t>Las Amigas de la Villa San Miguel</t>
  </si>
  <si>
    <t>Comité de Copropietarios Conjunto Habitacional Vicente Huidobro Etapas 1,2,3 y 4</t>
  </si>
  <si>
    <t>Nueva Hacienda El Peñón</t>
  </si>
  <si>
    <t>Comité de Solidaridad Vecinal y Recreacion Familiar Las Esforzadas</t>
  </si>
  <si>
    <t>Villa Arboleda de Gabriela</t>
  </si>
  <si>
    <t>Las Mariposas</t>
  </si>
  <si>
    <t>Parque El Arrayan</t>
  </si>
  <si>
    <t>Arturo Matte Larain</t>
  </si>
  <si>
    <t>Poblacion Pedro Aguirre Cerda II y III</t>
  </si>
  <si>
    <t>Persiguiendo Nuestro Sueño</t>
  </si>
  <si>
    <t>Maria Auxiliadora</t>
  </si>
  <si>
    <t>Club de Huasos Alma Chilena</t>
  </si>
  <si>
    <t>Punta Blanca</t>
  </si>
  <si>
    <t>Olimpia</t>
  </si>
  <si>
    <t>Comité de Vivienda el Azul Infinito</t>
  </si>
  <si>
    <t>Grupo de Autoayuda de Habilidades Cognitivas Volver a Empezar</t>
  </si>
  <si>
    <t>Chilenos Unidos por la Casa Propia Puente Alto</t>
  </si>
  <si>
    <t>Arrayán N2</t>
  </si>
  <si>
    <t>Nueva Fuerza CHiloe A 27</t>
  </si>
  <si>
    <t>Comerciantes Parque las Pergolas</t>
  </si>
  <si>
    <t>LUIS MATTE-DOMINGO TOCORNAL</t>
  </si>
  <si>
    <t>CONJUNTO TERRANOVA</t>
  </si>
  <si>
    <t>COLEGIO LOS NOGALES</t>
  </si>
  <si>
    <t>CVD Regantes de Casas Viejas</t>
  </si>
  <si>
    <t>VECINOS UNIDOS ANDES DEL SUR ETAPA 10</t>
  </si>
  <si>
    <t>LAS CHINITAS DE LOS ANDES DEL SUR</t>
  </si>
  <si>
    <t>Construyendo Esperanza</t>
  </si>
  <si>
    <t>Ubuntu</t>
  </si>
  <si>
    <t>Tierra Prometida</t>
  </si>
  <si>
    <t>Construyendo esperanza</t>
  </si>
  <si>
    <t>LAS HIJUELAS 2B</t>
  </si>
  <si>
    <t>ESPIRITU JOVEN PORTAL ANDINO</t>
  </si>
  <si>
    <t>ALTOS DE CAMILO HENRIQUEZ</t>
  </si>
  <si>
    <t>https://transparencia.mpuentealto.cl/doctos/2019/21146/1508_CE_34583108.pdf</t>
  </si>
  <si>
    <t>https://transparencia.mpuentealto.cl/doctos/2019/21146/1509_CE_34606396.pdf</t>
  </si>
  <si>
    <t>https://transparencia.mpuentealto.cl/doctos/2019/21146/1510_CE_34597850.pdf</t>
  </si>
  <si>
    <t>https://transparencia.mpuentealto.cl/doctos/2019/21146/1511_CE_34606227.pdf</t>
  </si>
  <si>
    <t>https://transparencia.mpuentealto.cl/doctos/2019/21146/1512_CE_34612754.pdf</t>
  </si>
  <si>
    <t>https://transparencia.mpuentealto.cl/doctos/2019/21146/1513_CE_34617841.pdf</t>
  </si>
  <si>
    <t>https://transparencia.mpuentealto.cl/doctos/2019/21146/1514_CE_34628231.pdf</t>
  </si>
  <si>
    <t>https://transparencia.mpuentealto.cl/doctos/2019/21146/1515_CE_34625640.pdf</t>
  </si>
  <si>
    <t>https://transparencia.mpuentealto.cl/doctos/2019/21146/1516_CE_34634548.pdf</t>
  </si>
  <si>
    <t>https://transparencia.mpuentealto.cl/doctos/2019/21146/1517_CE_34633596.pdf</t>
  </si>
  <si>
    <t>https://transparencia.mpuentealto.cl/doctos/2019/21146/1518_CE_34615841.pdf</t>
  </si>
  <si>
    <t>https://transparencia.mpuentealto.cl/doctos/2019/21146/1519_CE_34645782.pdf</t>
  </si>
  <si>
    <t>https://transparencia.mpuentealto.cl/doctos/2019/21146/1520_CE_34647977.pdf</t>
  </si>
  <si>
    <t>https://transparencia.mpuentealto.cl/doctos/2019/21146/1521_CE_34648309.pdf</t>
  </si>
  <si>
    <t>https://transparencia.mpuentealto.cl/doctos/2019/21146/1522_CE_34646519.pdf</t>
  </si>
  <si>
    <t>https://transparencia.mpuentealto.cl/doctos/2019/21146/1523_CE_34645675.pdf</t>
  </si>
  <si>
    <t>https://transparencia.mpuentealto.cl/doctos/2019/21146/1524_CE_34651219.pdf</t>
  </si>
  <si>
    <t>https://transparencia.mpuentealto.cl/doctos/2019/21146/1525_CE_34648805.pdf</t>
  </si>
  <si>
    <t>https://transparencia.mpuentealto.cl/doctos/2019/21146/1526_CE_34651154.pdf</t>
  </si>
  <si>
    <t>https://transparencia.mpuentealto.cl/doctos/2019/21146/1527_CE_34651256.pdf</t>
  </si>
  <si>
    <t>https://transparencia.mpuentealto.cl/doctos/2019/21146/1528_CE_34672353.pdf</t>
  </si>
  <si>
    <t>https://transparencia.mpuentealto.cl/doctos/2019/21146/1529_CE_34673720.pdf</t>
  </si>
  <si>
    <t>https://transparencia.mpuentealto.cl/doctos/2019/21146/1530_CE_34674438.pdf</t>
  </si>
  <si>
    <t>CLUB DE ADULTO MAYOR</t>
  </si>
  <si>
    <t>AÑORANZAS</t>
  </si>
  <si>
    <t>BARRIO TERRANDINA</t>
  </si>
  <si>
    <t>VILLA CASAS DEL HUERTO</t>
  </si>
  <si>
    <t>ong</t>
  </si>
  <si>
    <t>AGRUPACION DE PADRES Y CUIDADORES DE PERSONAS EN SITUACION DE DISCAPACIDAD DEL CENTRO DE INTEGRACION MARIA ISABEL DE PUENTE ALTO-AGRUPACIMI</t>
  </si>
  <si>
    <t>Los apóstoles</t>
  </si>
  <si>
    <t>ESCUELA DE FUTBOL CERRO MIRADOR</t>
  </si>
  <si>
    <t>Unión Comunal</t>
  </si>
  <si>
    <t>DE JUNTAS DE VECINOS PUENTE ALTO</t>
  </si>
  <si>
    <t>villa los acacios iii a x</t>
  </si>
  <si>
    <t>RENACER DE LA AMISTAD</t>
  </si>
  <si>
    <t>Villa Los Acacios iii a x</t>
  </si>
  <si>
    <t xml:space="preserve">CLUB DEPORTIVO </t>
  </si>
  <si>
    <t>DE CAZA Y PESCA LOS ZORROS</t>
  </si>
  <si>
    <t>UBUNTU</t>
  </si>
  <si>
    <t>CONJUNTO LOS ROBLES</t>
  </si>
  <si>
    <t>https://transparencia.mpuentealto.cl/doctos/2019/21146/1531_CE_34683316.pdf</t>
  </si>
  <si>
    <t>https://transparencia.mpuentealto.cl/doctos/2019/21146/1532_CE_34683457.pdf</t>
  </si>
  <si>
    <t>https://transparencia.mpuentealto.cl/doctos/2019/21146/1533_CE_34689350.pdf</t>
  </si>
  <si>
    <t>https://transparencia.mpuentealto.cl/doctos/2019/21146/1534_CE_34688446.pdf</t>
  </si>
  <si>
    <t>https://transparencia.mpuentealto.cl/doctos/2019/21146/1535_CE_34692752.pdf</t>
  </si>
  <si>
    <t>https://transparencia.mpuentealto.cl/doctos/2019/21146/1536_CE_34691146.pdf</t>
  </si>
  <si>
    <t>https://transparencia.mpuentealto.cl/doctos/2019/21146/1537_CE_34691094.pdf</t>
  </si>
  <si>
    <t>https://transparencia.mpuentealto.cl/doctos/2019/21146/1538_CE_34699674.pdf</t>
  </si>
  <si>
    <t>https://transparencia.mpuentealto.cl/doctos/2019/21146/1539_CE_34698538.pdf</t>
  </si>
  <si>
    <t>https://transparencia.mpuentealto.cl/doctos/2019/21146/1540_CE_34700167.pdf</t>
  </si>
  <si>
    <t>https://transparencia.mpuentealto.cl/doctos/2019/21146/1541_CE_34706655.pdf</t>
  </si>
  <si>
    <t>https://transparencia.mpuentealto.cl/doctos/2019/21146/1542_CE_34706983.pdf</t>
  </si>
  <si>
    <t>https://transparencia.mpuentealto.cl/doctos/2019/21146/1543_CE_34707327.pdf</t>
  </si>
  <si>
    <t>AGRUPACION FOLKLORICA</t>
  </si>
  <si>
    <t>QUIMEY PURUN</t>
  </si>
  <si>
    <t>ARRAYAN UNO</t>
  </si>
  <si>
    <t>AMOR Y ESFUERZO</t>
  </si>
  <si>
    <t>Club Deportivo Social y Cultural Alto del Sol Skating Club</t>
  </si>
  <si>
    <t>LAS AMIGAS DE LA VILLA SAN MIGUEL</t>
  </si>
  <si>
    <t>ASAMBLEAS POPULARES ESTACIONES FERROVIARIAS</t>
  </si>
  <si>
    <t>K personaje</t>
  </si>
  <si>
    <t>AGRUPACION ARTESANAL</t>
  </si>
  <si>
    <t>ARTESANIAS DECO ESTILO</t>
  </si>
  <si>
    <t>SANTA ANA</t>
  </si>
  <si>
    <t>UNIDOS POR EL RECUERDO</t>
  </si>
  <si>
    <t>PROYECCION FOLCLORICA LEO</t>
  </si>
  <si>
    <t>ETERNA PRIMAVERA</t>
  </si>
  <si>
    <t>Rubén villa nueva cv</t>
  </si>
  <si>
    <t>VILLA GABRIELA MISTRAL</t>
  </si>
  <si>
    <t>UNION DE LAS LUNAS</t>
  </si>
  <si>
    <t>LAURITA VICUÑA</t>
  </si>
  <si>
    <t>FLORES DE OTOÑO</t>
  </si>
  <si>
    <t>COMITE DE ALLEGADOS</t>
  </si>
  <si>
    <t>SAN MIGUEL ARCANGEL</t>
  </si>
  <si>
    <t>DOCE APOSTOLES</t>
  </si>
  <si>
    <t>CADA DIA MEJOR</t>
  </si>
  <si>
    <t>FLORES DE AMISTAD</t>
  </si>
  <si>
    <t>LOS PRODUCTORES I</t>
  </si>
  <si>
    <t>NUEVO CAMPANARIO</t>
  </si>
  <si>
    <t>LOS AñOS FELICES DE LOS ANDES</t>
  </si>
  <si>
    <t>POR MI Y POR USTED</t>
  </si>
  <si>
    <t>Club Deportivo Patinaje Artistico Puente Alto</t>
  </si>
  <si>
    <t>LOS ANDES DEL SUR VI Y VII</t>
  </si>
  <si>
    <t>SANTA JOSEFINA DE OPEN DOOR</t>
  </si>
  <si>
    <t>VILLA PORTAL ANDINO</t>
  </si>
  <si>
    <t>LAZOS DE AMISTAD</t>
  </si>
  <si>
    <t>Patinaje Artistico Puente Alto</t>
  </si>
  <si>
    <t>PARQUE DEL SOL II</t>
  </si>
  <si>
    <t>TOBALABA CORDILLERA</t>
  </si>
  <si>
    <t>FE Y ESPERANZA III</t>
  </si>
  <si>
    <t>Hacia un nuevo comienzo</t>
  </si>
  <si>
    <t>Malaquias</t>
  </si>
  <si>
    <t>Flores de Amistad</t>
  </si>
  <si>
    <t>BRISAS DE LAS LOMAS</t>
  </si>
  <si>
    <t>RAIMAPU</t>
  </si>
  <si>
    <t>LA ALEGRIA DE VIVIR LOS AÑOS DORADOS</t>
  </si>
  <si>
    <t>UNIDOS SOMOS MEJORES ADULTOS MAYORES</t>
  </si>
  <si>
    <t>GENERAL BERNALES</t>
  </si>
  <si>
    <t xml:space="preserve">JUNTA DE VECINOS </t>
  </si>
  <si>
    <t>SANTA ELVIRA I</t>
  </si>
  <si>
    <t xml:space="preserve">VILLA LA SALUD </t>
  </si>
  <si>
    <t xml:space="preserve">JUNTA DE VECINOS NUEVA BERNARDO LEIGTHON </t>
  </si>
  <si>
    <t>RIO DE AGUA VIVA</t>
  </si>
  <si>
    <t xml:space="preserve">EL ROCIO DEL AMANECER </t>
  </si>
  <si>
    <t xml:space="preserve">VICENTE PEREZ ROSALES </t>
  </si>
  <si>
    <t>POBLACION PAPELERA</t>
  </si>
  <si>
    <t xml:space="preserve">CLUB ADULTO MAYOR </t>
  </si>
  <si>
    <t xml:space="preserve">LOS GIRASOLES DE SAN CARLOS </t>
  </si>
  <si>
    <t xml:space="preserve">VILLA ARMONIA </t>
  </si>
  <si>
    <t xml:space="preserve">CLUB DEPORTIVO SOCIAL Y CULTURAL </t>
  </si>
  <si>
    <t xml:space="preserve">WIND WOLF </t>
  </si>
  <si>
    <t xml:space="preserve">LOS APOSTOLES </t>
  </si>
  <si>
    <t>BRILLA EL SOL</t>
  </si>
  <si>
    <t xml:space="preserve">LOS EVANGELISTAS I Y II </t>
  </si>
  <si>
    <t xml:space="preserve">EL AMANECER DE PEDRO AGUIRRE CERDA </t>
  </si>
  <si>
    <t xml:space="preserve">VILLA ARBOLEDA DE GABRIELA </t>
  </si>
  <si>
    <t>Villa Costa Azul</t>
  </si>
  <si>
    <t>VIDA Y ESPERANZA</t>
  </si>
  <si>
    <t>CENTRO CULTURAL</t>
  </si>
  <si>
    <t>Y SOCIAL CREADORAS DE SUEÑOS</t>
  </si>
  <si>
    <t>NUESTRA ALEGRÍA</t>
  </si>
  <si>
    <t>COMITE DE MEJORAMIENTO HABITACIONAL</t>
  </si>
  <si>
    <t>MEJORANDO EL BUEN VIVIR</t>
  </si>
  <si>
    <t>RENACER</t>
  </si>
  <si>
    <t>VILLA LOS CONQUISTADORES II</t>
  </si>
  <si>
    <t>RENACER TERCER SECTOR</t>
  </si>
  <si>
    <t>VILLA EUROPA</t>
  </si>
  <si>
    <t>LAZOS DE NIEVE</t>
  </si>
  <si>
    <t>CORAZONES SOÑADORES</t>
  </si>
  <si>
    <t>OASIS</t>
  </si>
  <si>
    <t>MANOS ARTESANAS</t>
  </si>
  <si>
    <t>RENACER VILLA LOS RIOS</t>
  </si>
  <si>
    <t>ENTRE PAÑUELOS Y ESPUELAS</t>
  </si>
  <si>
    <t>ASOCIACION DE DIRIGENTES DE FUTBOL VIEJOS TERCIOS</t>
  </si>
  <si>
    <t>ALEGRIA DE VIVIR LOS AÑOS DORADOS</t>
  </si>
  <si>
    <t>LOS NUEVOS ALAMOS</t>
  </si>
  <si>
    <t>LUCERO DEL ALBA</t>
  </si>
  <si>
    <t>NUEVA GENERACION</t>
  </si>
  <si>
    <t>POR SIEMPRE JOVEN</t>
  </si>
  <si>
    <t>DE HIPERTENSOS LUZ DEL MAIPO</t>
  </si>
  <si>
    <t>ETERNA JUVENTUD</t>
  </si>
  <si>
    <t>EL BUEN PASTOR</t>
  </si>
  <si>
    <t>ILUSION DE VIVIENDA</t>
  </si>
  <si>
    <t>LA CRUZ DEL SUR</t>
  </si>
  <si>
    <t>SALVADOR SANFUENTES</t>
  </si>
  <si>
    <t>PEDRO AGUIRRE CERDA PRIMER SECTOR</t>
  </si>
  <si>
    <t>DESDE EL PUENTE</t>
  </si>
  <si>
    <t>SENIOR ESTRELLA SOLITARIA</t>
  </si>
  <si>
    <t>Nuestra alegria</t>
  </si>
  <si>
    <t>GRUPO DE PROYECCION FOLKLORICO QUINCHAMAL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</si>
</sst>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  <numFmt numFmtId="170" formatCode=";;;&quot;Enlace&quot;"/>
    <numFmt numFmtId="171" formatCode="m/yyyy"/>
  </numFmts>
  <fonts count="49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9132E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4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26" fillId="8" borderId="1" xfId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20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/>
    <xf numFmtId="166" fontId="36" fillId="4" borderId="1" xfId="0" applyNumberFormat="1" applyFont="1" applyFill="1" applyBorder="1" applyAlignment="1">
      <alignment horizontal="center"/>
    </xf>
    <xf numFmtId="14" fontId="36" fillId="4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/>
    <xf numFmtId="20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7" fillId="4" borderId="1" xfId="0" applyFont="1" applyFill="1" applyBorder="1" applyAlignment="1"/>
    <xf numFmtId="20" fontId="37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14" fontId="37" fillId="3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/>
    <xf numFmtId="20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/>
    <xf numFmtId="20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20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20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/>
    </xf>
    <xf numFmtId="165" fontId="40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/>
    <xf numFmtId="20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2" fillId="3" borderId="0" xfId="0" applyFont="1" applyFill="1" applyAlignment="1">
      <alignment horizontal="right"/>
    </xf>
    <xf numFmtId="0" fontId="41" fillId="3" borderId="1" xfId="0" applyFont="1" applyFill="1" applyBorder="1" applyAlignment="1">
      <alignment horizontal="right"/>
    </xf>
    <xf numFmtId="164" fontId="41" fillId="3" borderId="1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right"/>
    </xf>
    <xf numFmtId="0" fontId="41" fillId="3" borderId="5" xfId="0" applyFont="1" applyFill="1" applyBorder="1" applyAlignment="1"/>
    <xf numFmtId="165" fontId="41" fillId="3" borderId="5" xfId="0" applyNumberFormat="1" applyFont="1" applyFill="1" applyBorder="1" applyAlignment="1">
      <alignment horizontal="center"/>
    </xf>
    <xf numFmtId="20" fontId="41" fillId="3" borderId="5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1" fillId="3" borderId="6" xfId="0" applyFont="1" applyFill="1" applyBorder="1"/>
    <xf numFmtId="0" fontId="0" fillId="0" borderId="6" xfId="0" applyFont="1" applyBorder="1" applyAlignment="1"/>
    <xf numFmtId="0" fontId="41" fillId="3" borderId="7" xfId="0" applyFont="1" applyFill="1" applyBorder="1" applyAlignment="1">
      <alignment horizontal="right"/>
    </xf>
    <xf numFmtId="0" fontId="41" fillId="3" borderId="7" xfId="0" applyFont="1" applyFill="1" applyBorder="1" applyAlignment="1"/>
    <xf numFmtId="165" fontId="41" fillId="3" borderId="7" xfId="0" applyNumberFormat="1" applyFont="1" applyFill="1" applyBorder="1" applyAlignment="1">
      <alignment horizontal="center"/>
    </xf>
    <xf numFmtId="20" fontId="41" fillId="3" borderId="7" xfId="0" applyNumberFormat="1" applyFont="1" applyFill="1" applyBorder="1" applyAlignment="1">
      <alignment horizontal="center"/>
    </xf>
    <xf numFmtId="0" fontId="41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6" fillId="0" borderId="2" xfId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9" fillId="7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9" xfId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6" xfId="0" applyFont="1" applyBorder="1"/>
    <xf numFmtId="0" fontId="29" fillId="7" borderId="6" xfId="0" applyFont="1" applyFill="1" applyBorder="1"/>
    <xf numFmtId="0" fontId="0" fillId="7" borderId="6" xfId="0" applyFont="1" applyFill="1" applyBorder="1" applyAlignment="1"/>
    <xf numFmtId="0" fontId="30" fillId="0" borderId="6" xfId="0" applyFont="1" applyBorder="1"/>
    <xf numFmtId="0" fontId="30" fillId="7" borderId="6" xfId="0" applyFont="1" applyFill="1" applyBorder="1"/>
    <xf numFmtId="0" fontId="32" fillId="0" borderId="6" xfId="0" applyFont="1" applyBorder="1"/>
    <xf numFmtId="0" fontId="35" fillId="0" borderId="6" xfId="0" applyFont="1" applyBorder="1"/>
    <xf numFmtId="0" fontId="36" fillId="0" borderId="6" xfId="0" applyFont="1" applyBorder="1"/>
    <xf numFmtId="0" fontId="37" fillId="0" borderId="6" xfId="0" applyFont="1" applyBorder="1"/>
    <xf numFmtId="0" fontId="38" fillId="0" borderId="6" xfId="0" applyFont="1" applyBorder="1"/>
    <xf numFmtId="0" fontId="38" fillId="4" borderId="6" xfId="0" applyFont="1" applyFill="1" applyBorder="1"/>
    <xf numFmtId="0" fontId="3" fillId="4" borderId="6" xfId="0" applyFont="1" applyFill="1" applyBorder="1"/>
    <xf numFmtId="0" fontId="3" fillId="3" borderId="6" xfId="0" applyFont="1" applyFill="1" applyBorder="1"/>
    <xf numFmtId="0" fontId="40" fillId="3" borderId="6" xfId="0" applyFont="1" applyFill="1" applyBorder="1"/>
    <xf numFmtId="0" fontId="21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3" fillId="3" borderId="1" xfId="0" applyFont="1" applyFill="1" applyBorder="1" applyAlignment="1"/>
    <xf numFmtId="20" fontId="43" fillId="3" borderId="1" xfId="0" applyNumberFormat="1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165" fontId="43" fillId="3" borderId="1" xfId="0" applyNumberFormat="1" applyFont="1" applyFill="1" applyBorder="1" applyAlignment="1">
      <alignment horizontal="center"/>
    </xf>
    <xf numFmtId="164" fontId="43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/>
    <xf numFmtId="0" fontId="43" fillId="0" borderId="1" xfId="0" applyFont="1" applyBorder="1" applyAlignment="1">
      <alignment horizontal="center"/>
    </xf>
    <xf numFmtId="0" fontId="43" fillId="3" borderId="6" xfId="0" applyFont="1" applyFill="1" applyBorder="1"/>
    <xf numFmtId="0" fontId="43" fillId="0" borderId="6" xfId="0" applyFont="1" applyBorder="1"/>
    <xf numFmtId="170" fontId="26" fillId="3" borderId="1" xfId="1" applyNumberFormat="1" applyFill="1" applyBorder="1" applyAlignment="1">
      <alignment horizontal="center"/>
    </xf>
    <xf numFmtId="0" fontId="3" fillId="0" borderId="0" xfId="0" applyFont="1"/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45" fillId="3" borderId="1" xfId="0" applyFont="1" applyFill="1" applyBorder="1" applyAlignment="1"/>
    <xf numFmtId="20" fontId="45" fillId="3" borderId="1" xfId="0" applyNumberFormat="1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0" xfId="0" applyFont="1"/>
    <xf numFmtId="0" fontId="46" fillId="3" borderId="1" xfId="0" applyFont="1" applyFill="1" applyBorder="1" applyAlignment="1">
      <alignment horizontal="right"/>
    </xf>
    <xf numFmtId="164" fontId="45" fillId="3" borderId="1" xfId="0" applyNumberFormat="1" applyFont="1" applyFill="1" applyBorder="1" applyAlignment="1">
      <alignment horizontal="center"/>
    </xf>
    <xf numFmtId="14" fontId="45" fillId="3" borderId="1" xfId="0" applyNumberFormat="1" applyFont="1" applyFill="1" applyBorder="1" applyAlignment="1">
      <alignment horizontal="center"/>
    </xf>
    <xf numFmtId="0" fontId="26" fillId="3" borderId="0" xfId="1" applyFill="1" applyAlignment="1">
      <alignment horizontal="center"/>
    </xf>
    <xf numFmtId="0" fontId="47" fillId="3" borderId="1" xfId="0" applyFont="1" applyFill="1" applyBorder="1" applyAlignment="1"/>
    <xf numFmtId="20" fontId="47" fillId="3" borderId="1" xfId="0" applyNumberFormat="1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47" fillId="3" borderId="0" xfId="0" applyFont="1" applyFill="1"/>
    <xf numFmtId="0" fontId="47" fillId="0" borderId="0" xfId="0" applyFont="1"/>
    <xf numFmtId="164" fontId="47" fillId="3" borderId="1" xfId="0" applyNumberFormat="1" applyFont="1" applyFill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26" fillId="3" borderId="9" xfId="1" applyFill="1" applyBorder="1" applyAlignment="1">
      <alignment horizontal="center"/>
    </xf>
    <xf numFmtId="0" fontId="48" fillId="3" borderId="1" xfId="0" applyFont="1" applyFill="1" applyBorder="1" applyAlignment="1"/>
    <xf numFmtId="20" fontId="48" fillId="3" borderId="1" xfId="0" applyNumberFormat="1" applyFont="1" applyFill="1" applyBorder="1" applyAlignment="1">
      <alignment horizontal="center"/>
    </xf>
    <xf numFmtId="0" fontId="48" fillId="3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64" fontId="48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ransparencia.mpuentealto.cl/doctos/2019/21146/1621_CE_35697957.pdf" TargetMode="External"/><Relationship Id="rId21" Type="http://schemas.openxmlformats.org/officeDocument/2006/relationships/hyperlink" Target="https://transparencia.mpuentealto.cl/doctos/2019/21146/21_RE_608734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161" Type="http://schemas.openxmlformats.org/officeDocument/2006/relationships/hyperlink" Target="https://transparencia.mpuentealto.cl/doctos/2019/21146/1267_CE_32511814.pdf" TargetMode="External"/><Relationship Id="rId1259" Type="http://schemas.openxmlformats.org/officeDocument/2006/relationships/hyperlink" Target="https://transparencia.mpuentealto.cl/doctos/2019/21146/1362_CE_33466429.pdf" TargetMode="External"/><Relationship Id="rId1466" Type="http://schemas.openxmlformats.org/officeDocument/2006/relationships/hyperlink" Target="https://transparencia.mpuentealto.cl/doctos/2019/21146/1568_CE_34872586.pdf" TargetMode="External"/><Relationship Id="rId170" Type="http://schemas.openxmlformats.org/officeDocument/2006/relationships/hyperlink" Target="https://transparencia.mpuentealto.cl/doctos/2019/21146/293_CE_26848859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903" Type="http://schemas.openxmlformats.org/officeDocument/2006/relationships/hyperlink" Target="https://transparencia.mpuentealto.cl/doctos/2019/21146/1015_CE_31156214.pdf" TargetMode="External"/><Relationship Id="rId1326" Type="http://schemas.openxmlformats.org/officeDocument/2006/relationships/hyperlink" Target="https://transparencia.mpuentealto.cl/doctos/2019/21146/1428_CE_34071404.pdf" TargetMode="External"/><Relationship Id="rId1533" Type="http://schemas.openxmlformats.org/officeDocument/2006/relationships/hyperlink" Target="https://transparencia.mpuentealto.cl/doctos/2019/21146/1636_CE_35796515.pdf" TargetMode="External"/><Relationship Id="rId32" Type="http://schemas.openxmlformats.org/officeDocument/2006/relationships/hyperlink" Target="https://transparencia.mpuentealto.cl/doctos/2019/21146/32_RE_2096188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172" Type="http://schemas.openxmlformats.org/officeDocument/2006/relationships/hyperlink" Target="https://transparencia.mpuentealto.cl/doctos/2019/21146/1278_CE_32573114.pdf" TargetMode="External"/><Relationship Id="rId181" Type="http://schemas.openxmlformats.org/officeDocument/2006/relationships/hyperlink" Target="https://transparencia.mpuentealto.cl/doctos/2019/21146/303_CE_26891635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1477" Type="http://schemas.openxmlformats.org/officeDocument/2006/relationships/hyperlink" Target="https://transparencia.mpuentealto.cl/doctos/2019/21146/1580_CE_34927094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1337" Type="http://schemas.openxmlformats.org/officeDocument/2006/relationships/hyperlink" Target="https://transparencia.mpuentealto.cl/doctos/2019/21146/1439_CE_34151488.pdf" TargetMode="External"/><Relationship Id="rId43" Type="http://schemas.openxmlformats.org/officeDocument/2006/relationships/hyperlink" Target="https://transparencia.mpuentealto.cl/doctos/2019/21146/43_RE_2812150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183" Type="http://schemas.openxmlformats.org/officeDocument/2006/relationships/hyperlink" Target="https://transparencia.mpuentealto.cl/doctos/2019/21146/1288_CE_32651900.pdf" TargetMode="External"/><Relationship Id="rId1390" Type="http://schemas.openxmlformats.org/officeDocument/2006/relationships/hyperlink" Target="https://transparencia.mpuentealto.cl/doctos/2019/21146/1492_CE_34505587.pdf" TargetMode="External"/><Relationship Id="rId1404" Type="http://schemas.openxmlformats.org/officeDocument/2006/relationships/hyperlink" Target="https://transparencia.mpuentealto.cl/doctos/2019/21146/1506_CE_34581929.pdf" TargetMode="External"/><Relationship Id="rId192" Type="http://schemas.openxmlformats.org/officeDocument/2006/relationships/hyperlink" Target="https://transparencia.mpuentealto.cl/doctos/2019/21146/314_CE_26936989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1488" Type="http://schemas.openxmlformats.org/officeDocument/2006/relationships/hyperlink" Target="https://transparencia.mpuentealto.cl/doctos/2019/21146/1590_CE_%2035235186.pdf" TargetMode="External"/><Relationship Id="rId497" Type="http://schemas.openxmlformats.org/officeDocument/2006/relationships/hyperlink" Target="https://transparencia.mpuentealto.cl/doctos/2019/21146/608_CE_29296281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1250" Type="http://schemas.openxmlformats.org/officeDocument/2006/relationships/hyperlink" Target="https://transparencia.mpuentealto.cl/doctos/2019/21146/1353_CE_33353314.pdf" TargetMode="External"/><Relationship Id="rId1348" Type="http://schemas.openxmlformats.org/officeDocument/2006/relationships/hyperlink" Target="https://transparencia.mpuentealto.cl/doctos/2019/21146/1450_CE_34249470.pdf" TargetMode="External"/><Relationship Id="rId357" Type="http://schemas.openxmlformats.org/officeDocument/2006/relationships/hyperlink" Target="http://transparencia.mpuentealto.cl/doctos/2019/21146/470_CE_27932911_R.pdf" TargetMode="External"/><Relationship Id="rId1110" Type="http://schemas.openxmlformats.org/officeDocument/2006/relationships/hyperlink" Target="https://transparencia.mpuentealto.cl/doctos/2019/21146/1217_CE_32208102.pdf" TargetMode="External"/><Relationship Id="rId1194" Type="http://schemas.openxmlformats.org/officeDocument/2006/relationships/hyperlink" Target="https://transparencia.mpuentealto.cl/doctos/2019/21146/1299_CE_32756931.pdf" TargetMode="External"/><Relationship Id="rId1208" Type="http://schemas.openxmlformats.org/officeDocument/2006/relationships/hyperlink" Target="https://transparencia.mpuentealto.cl/doctos/2019/21146/1312_CE_32879321.pdf" TargetMode="External"/><Relationship Id="rId1415" Type="http://schemas.openxmlformats.org/officeDocument/2006/relationships/hyperlink" Target="https://transparencia.mpuentealto.cl/doctos/2019/21146/1517_CE_34633596.pdf" TargetMode="External"/><Relationship Id="rId54" Type="http://schemas.openxmlformats.org/officeDocument/2006/relationships/hyperlink" Target="https://transparencia.mpuentealto.cl/doctos/2019/21146/54_CE_16113035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1499" Type="http://schemas.openxmlformats.org/officeDocument/2006/relationships/hyperlink" Target="https://transparencia.mpuentealto.cl/doctos/2019/21146/1601_CE_35321115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1261" Type="http://schemas.openxmlformats.org/officeDocument/2006/relationships/hyperlink" Target="https://transparencia.mpuentealto.cl/doctos/2019/21146/1364_CE_33468484.pdf" TargetMode="External"/><Relationship Id="rId1359" Type="http://schemas.openxmlformats.org/officeDocument/2006/relationships/hyperlink" Target="https://transparencia.mpuentealto.cl/doctos/2019/21146/1461_CE_34313249.pdf" TargetMode="External"/><Relationship Id="rId270" Type="http://schemas.openxmlformats.org/officeDocument/2006/relationships/hyperlink" Target="https://transparencia.mpuentealto.cl/doctos/2019/21146/383_CE_27155213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1219" Type="http://schemas.openxmlformats.org/officeDocument/2006/relationships/hyperlink" Target="https://transparencia.mpuentealto.cl/doctos/2019/21146/1323_CE_32983505.pdf" TargetMode="External"/><Relationship Id="rId65" Type="http://schemas.openxmlformats.org/officeDocument/2006/relationships/hyperlink" Target="https://transparencia.mpuentealto.cl/doctos/2019/21146/65_CE_19573820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Relationship Id="rId1426" Type="http://schemas.openxmlformats.org/officeDocument/2006/relationships/hyperlink" Target="https://transparencia.mpuentealto.cl/doctos/2019/21146/1528_CE_34672353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1272" Type="http://schemas.openxmlformats.org/officeDocument/2006/relationships/hyperlink" Target="https://transparencia.mpuentealto.cl/doctos/2019/21146/1374_CE_33553290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1132" Type="http://schemas.openxmlformats.org/officeDocument/2006/relationships/hyperlink" Target="https://transparencia.mpuentealto.cl/doctos/2019/21146/1239_CE_32353480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1437" Type="http://schemas.openxmlformats.org/officeDocument/2006/relationships/hyperlink" Target="https://transparencia.mpuentealto.cl/doctos/2019/21146/1539_CE_34698538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1283" Type="http://schemas.openxmlformats.org/officeDocument/2006/relationships/hyperlink" Target="https://transparencia.mpuentealto.cl/doctos/2019/21146/1385_CE_33675309.pdf" TargetMode="External"/><Relationship Id="rId1490" Type="http://schemas.openxmlformats.org/officeDocument/2006/relationships/hyperlink" Target="https://transparencia.mpuentealto.cl/doctos/2019/21146/1592_CE_35251122.pdf" TargetMode="External"/><Relationship Id="rId1504" Type="http://schemas.openxmlformats.org/officeDocument/2006/relationships/hyperlink" Target="https://transparencia.mpuentealto.cl/doctos/2019/21146/1606_CE_35386454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1143" Type="http://schemas.openxmlformats.org/officeDocument/2006/relationships/hyperlink" Target="https://transparencia.mpuentealto.cl/doctos/2019/21146/1249_CE_32403546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350" Type="http://schemas.openxmlformats.org/officeDocument/2006/relationships/hyperlink" Target="https://transparencia.mpuentealto.cl/doctos/2019/21146/1452_CE_34261387.pdf" TargetMode="External"/><Relationship Id="rId1448" Type="http://schemas.openxmlformats.org/officeDocument/2006/relationships/hyperlink" Target="https://transparencia.mpuentealto.cl/doctos/2019/21146/1550_CE_34749317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1210" Type="http://schemas.openxmlformats.org/officeDocument/2006/relationships/hyperlink" Target="https://transparencia.mpuentealto.cl/doctos/2019/21146/1314_CE_32886835.pdf" TargetMode="External"/><Relationship Id="rId1294" Type="http://schemas.openxmlformats.org/officeDocument/2006/relationships/hyperlink" Target="https://transparencia.mpuentealto.cl/doctos/2019/21146/1396_CE_33844912.pdf" TargetMode="External"/><Relationship Id="rId1308" Type="http://schemas.openxmlformats.org/officeDocument/2006/relationships/hyperlink" Target="https://transparencia.mpuentealto.cl/doctos/2019/21146/1410_CE_33949302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515" Type="http://schemas.openxmlformats.org/officeDocument/2006/relationships/hyperlink" Target="https://transparencia.mpuentealto.cl/doctos/2019/21146/1617_CE_35660910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1154" Type="http://schemas.openxmlformats.org/officeDocument/2006/relationships/hyperlink" Target="https://transparencia.mpuentealto.cl/doctos/2019/21146/1261_CE_32452143.pdf" TargetMode="External"/><Relationship Id="rId1361" Type="http://schemas.openxmlformats.org/officeDocument/2006/relationships/hyperlink" Target="https://transparencia.mpuentealto.cl/doctos/2019/21146/1463_CE_34321407.pdf" TargetMode="External"/><Relationship Id="rId1459" Type="http://schemas.openxmlformats.org/officeDocument/2006/relationships/hyperlink" Target="https://transparencia.mpuentealto.cl/doctos/2019/21146/1561_CE_34817105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1221" Type="http://schemas.openxmlformats.org/officeDocument/2006/relationships/hyperlink" Target="https://transparencia.mpuentealto.cl/doctos/2019/21146/1325_CE_33022615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1319" Type="http://schemas.openxmlformats.org/officeDocument/2006/relationships/hyperlink" Target="https://transparencia.mpuentealto.cl/doctos/2019/21146/1421_CE_34025568.pdf" TargetMode="External"/><Relationship Id="rId1526" Type="http://schemas.openxmlformats.org/officeDocument/2006/relationships/hyperlink" Target="https://transparencia.mpuentealto.cl/doctos/2019/21146/1628_CE_35753487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165" Type="http://schemas.openxmlformats.org/officeDocument/2006/relationships/hyperlink" Target="https://transparencia.mpuentealto.cl/doctos/2019/21146/1272_CE_32556298.pdf" TargetMode="External"/><Relationship Id="rId1372" Type="http://schemas.openxmlformats.org/officeDocument/2006/relationships/hyperlink" Target="https://transparencia.mpuentealto.cl/doctos/2019/21146/1474_CE_34402560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1232" Type="http://schemas.openxmlformats.org/officeDocument/2006/relationships/hyperlink" Target="https://transparencia.mpuentealto.cl/doctos/2019/21146/1336_CE_33251744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1537" Type="http://schemas.openxmlformats.org/officeDocument/2006/relationships/hyperlink" Target="https://transparencia.mpuentealto.cl/doctos/2019/21146/1640_CE_35819920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176" Type="http://schemas.openxmlformats.org/officeDocument/2006/relationships/hyperlink" Target="https://transparencia.mpuentealto.cl/doctos/2019/21146/1281_CE_32598165.pdf" TargetMode="External"/><Relationship Id="rId1383" Type="http://schemas.openxmlformats.org/officeDocument/2006/relationships/hyperlink" Target="https://transparencia.mpuentealto.cl/doctos/2019/21146/1485_CE_34473965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1243" Type="http://schemas.openxmlformats.org/officeDocument/2006/relationships/hyperlink" Target="https://transparencia.mpuentealto.cl/doctos/2019/21146/1346_CE_33310884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1450" Type="http://schemas.openxmlformats.org/officeDocument/2006/relationships/hyperlink" Target="https://transparencia.mpuentealto.cl/doctos/2019/21146/1552_CE_34771604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1187" Type="http://schemas.openxmlformats.org/officeDocument/2006/relationships/hyperlink" Target="https://transparencia.mpuentealto.cl/doctos/2019/21146/1292_CE_32682389.pdf" TargetMode="External"/><Relationship Id="rId1310" Type="http://schemas.openxmlformats.org/officeDocument/2006/relationships/hyperlink" Target="https://transparencia.mpuentealto.cl/doctos/2019/21146/1412_CE_33968729.pdf" TargetMode="External"/><Relationship Id="rId1408" Type="http://schemas.openxmlformats.org/officeDocument/2006/relationships/hyperlink" Target="https://transparencia.mpuentealto.cl/doctos/2019/21146/1510_CE_34597850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394" Type="http://schemas.openxmlformats.org/officeDocument/2006/relationships/hyperlink" Target="https://transparencia.mpuentealto.cl/doctos/2019/21146/1496_CE_34530853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1254" Type="http://schemas.openxmlformats.org/officeDocument/2006/relationships/hyperlink" Target="https://transparencia.mpuentealto.cl/doctos/2019/21146/1357_CE_33387985.pdf" TargetMode="External"/><Relationship Id="rId1461" Type="http://schemas.openxmlformats.org/officeDocument/2006/relationships/hyperlink" Target="https://transparencia.mpuentealto.cl/doctos/2019/21146/1563_CE_34822489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1321" Type="http://schemas.openxmlformats.org/officeDocument/2006/relationships/hyperlink" Target="https://transparencia.mpuentealto.cl/doctos/2019/21146/1423_CE_34035720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1198" Type="http://schemas.openxmlformats.org/officeDocument/2006/relationships/hyperlink" Target="https://transparencia.mpuentealto.cl/doctos/2019/21146/1303_CE_32765824.pdf" TargetMode="External"/><Relationship Id="rId1419" Type="http://schemas.openxmlformats.org/officeDocument/2006/relationships/hyperlink" Target="https://transparencia.mpuentealto.cl/doctos/2019/21146/1521_CE_34648309.pdf" TargetMode="External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1265" Type="http://schemas.openxmlformats.org/officeDocument/2006/relationships/hyperlink" Target="https://transparencia.mpuentealto.cl/doctos/2019/21146/1368_CE_33478340.pdf" TargetMode="External"/><Relationship Id="rId1472" Type="http://schemas.openxmlformats.org/officeDocument/2006/relationships/hyperlink" Target="https://transparencia.mpuentealto.cl/doctos/2019/21146/1575_CE_34912970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1332" Type="http://schemas.openxmlformats.org/officeDocument/2006/relationships/hyperlink" Target="https://transparencia.mpuentealto.cl/doctos/2019/21146/1434_CE_34125313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1276" Type="http://schemas.openxmlformats.org/officeDocument/2006/relationships/hyperlink" Target="https://transparencia.mpuentealto.cl/doctos/2019/21146/1378_CE_33576937.pdf" TargetMode="External"/><Relationship Id="rId1483" Type="http://schemas.openxmlformats.org/officeDocument/2006/relationships/hyperlink" Target="https://transparencia.mpuentealto.cl/doctos/2019/21146/1585_CE_35080860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1136" Type="http://schemas.openxmlformats.org/officeDocument/2006/relationships/hyperlink" Target="https://transparencia.mpuentealto.cl/doctos/2019/21146/1054_FR_SID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343" Type="http://schemas.openxmlformats.org/officeDocument/2006/relationships/hyperlink" Target="https://transparencia.mpuentealto.cl/doctos/2019/21146/1445_CE_34181440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1203" Type="http://schemas.openxmlformats.org/officeDocument/2006/relationships/hyperlink" Target="https://transparencia.mpuentealto.cl/doctos/2019/21146/1268_FR_32537438_F.pdf" TargetMode="External"/><Relationship Id="rId1287" Type="http://schemas.openxmlformats.org/officeDocument/2006/relationships/hyperlink" Target="https://transparencia.mpuentealto.cl/doctos/2019/21146/1389_CE_33754085.pdf" TargetMode="External"/><Relationship Id="rId1410" Type="http://schemas.openxmlformats.org/officeDocument/2006/relationships/hyperlink" Target="https://transparencia.mpuentealto.cl/doctos/2019/21146/1512_CE_34612754.pdf" TargetMode="External"/><Relationship Id="rId1508" Type="http://schemas.openxmlformats.org/officeDocument/2006/relationships/hyperlink" Target="https://transparencia.mpuentealto.cl/doctos/2019/21146/1610_CE_35556063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1494" Type="http://schemas.openxmlformats.org/officeDocument/2006/relationships/hyperlink" Target="https://transparencia.mpuentealto.cl/doctos/2019/21146/1596_CE_35305826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1147" Type="http://schemas.openxmlformats.org/officeDocument/2006/relationships/hyperlink" Target="https://transparencia.mpuentealto.cl/doctos/2019/21146/1254_CE_32428561.pdf" TargetMode="External"/><Relationship Id="rId1354" Type="http://schemas.openxmlformats.org/officeDocument/2006/relationships/hyperlink" Target="https://transparencia.mpuentealto.cl/doctos/2019/21146/1456_CE_34284668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1214" Type="http://schemas.openxmlformats.org/officeDocument/2006/relationships/hyperlink" Target="https://transparencia.mpuentealto.cl/doctos/2019/21146/1318_CE_32912310.pdf" TargetMode="External"/><Relationship Id="rId1421" Type="http://schemas.openxmlformats.org/officeDocument/2006/relationships/hyperlink" Target="https://transparencia.mpuentealto.cl/doctos/2019/21146/1523_CE_34645675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298" Type="http://schemas.openxmlformats.org/officeDocument/2006/relationships/hyperlink" Target="https://transparencia.mpuentealto.cl/doctos/2019/21146/1400_CE_33852303.pdf" TargetMode="External"/><Relationship Id="rId1519" Type="http://schemas.openxmlformats.org/officeDocument/2006/relationships/hyperlink" Target="https://transparencia.mpuentealto.cl/doctos/2019/21146/1620_CE_35679127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158" Type="http://schemas.openxmlformats.org/officeDocument/2006/relationships/hyperlink" Target="https://transparencia.mpuentealto.cl/doctos/2019/21146/1264_CE_32458589.pdf" TargetMode="External"/><Relationship Id="rId1365" Type="http://schemas.openxmlformats.org/officeDocument/2006/relationships/hyperlink" Target="https://transparencia.mpuentealto.cl/doctos/2019/21146/1467_CE_34364081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1225" Type="http://schemas.openxmlformats.org/officeDocument/2006/relationships/hyperlink" Target="https://transparencia.mpuentealto.cl/doctos/2019/21146/1329_CE_33061763.pdf" TargetMode="External"/><Relationship Id="rId1432" Type="http://schemas.openxmlformats.org/officeDocument/2006/relationships/hyperlink" Target="https://transparencia.mpuentealto.cl/doctos/2019/21146/1534_CE_34688446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169" Type="http://schemas.openxmlformats.org/officeDocument/2006/relationships/hyperlink" Target="https://transparencia.mpuentealto.cl/doctos/2019/21146/1275_CE_32566161.pdf" TargetMode="External"/><Relationship Id="rId1376" Type="http://schemas.openxmlformats.org/officeDocument/2006/relationships/hyperlink" Target="https://transparencia.mpuentealto.cl/doctos/2019/21146/1478_CE_34408696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1236" Type="http://schemas.openxmlformats.org/officeDocument/2006/relationships/hyperlink" Target="https://transparencia.mpuentealto.cl/doctos/2019/21146/1340_CE_33275863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1443" Type="http://schemas.openxmlformats.org/officeDocument/2006/relationships/hyperlink" Target="https://transparencia.mpuentealto.cl/doctos/2019/21146/1545_CE_34719708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303" Type="http://schemas.openxmlformats.org/officeDocument/2006/relationships/hyperlink" Target="https://transparencia.mpuentealto.cl/doctos/2019/21146/1405_CE_33899610.pdf" TargetMode="External"/><Relationship Id="rId1510" Type="http://schemas.openxmlformats.org/officeDocument/2006/relationships/hyperlink" Target="https://transparencia.mpuentealto.cl/doctos/2019/21146/1612_CE_35606181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1387" Type="http://schemas.openxmlformats.org/officeDocument/2006/relationships/hyperlink" Target="https://transparencia.mpuentealto.cl/doctos/2019/21146/1789_CE_34491882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1247" Type="http://schemas.openxmlformats.org/officeDocument/2006/relationships/hyperlink" Target="https://transparencia.mpuentealto.cl/doctos/2019/21146/1350_CE_33350832.pdf" TargetMode="External"/><Relationship Id="rId1454" Type="http://schemas.openxmlformats.org/officeDocument/2006/relationships/hyperlink" Target="https://transparencia.mpuentealto.cl/doctos/2019/21146/1556_CE_34701765.p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314" Type="http://schemas.openxmlformats.org/officeDocument/2006/relationships/hyperlink" Target="https://transparencia.mpuentealto.cl/doctos/2019/21146/1416_CE_34002221.pdf" TargetMode="External"/><Relationship Id="rId1521" Type="http://schemas.openxmlformats.org/officeDocument/2006/relationships/hyperlink" Target="https://transparencia.mpuentealto.cl/doctos/2019/21146/1624_CE_35717682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1160" Type="http://schemas.openxmlformats.org/officeDocument/2006/relationships/hyperlink" Target="https://transparencia.mpuentealto.cl/doctos/2019/21146/1266_CE_32509338.pdf" TargetMode="External"/><Relationship Id="rId1398" Type="http://schemas.openxmlformats.org/officeDocument/2006/relationships/hyperlink" Target="https://transparencia.mpuentealto.cl/doctos/2019/21146/1500_CE_34554294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1258" Type="http://schemas.openxmlformats.org/officeDocument/2006/relationships/hyperlink" Target="https://transparencia.mpuentealto.cl/doctos/2019/21146/1361_CE_33465076.pdf" TargetMode="External"/><Relationship Id="rId1465" Type="http://schemas.openxmlformats.org/officeDocument/2006/relationships/hyperlink" Target="https://transparencia.mpuentealto.cl/doctos/2019/21146/1567_CE_34870177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325" Type="http://schemas.openxmlformats.org/officeDocument/2006/relationships/hyperlink" Target="https://transparencia.mpuentealto.cl/doctos/2019/21146/1427_CE_34055340.pdf" TargetMode="External"/><Relationship Id="rId1532" Type="http://schemas.openxmlformats.org/officeDocument/2006/relationships/hyperlink" Target="https://transparencia.mpuentealto.cl/doctos/2019/21146/1634_CE_35770026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334" Type="http://schemas.openxmlformats.org/officeDocument/2006/relationships/hyperlink" Target="https://transparencia.mpuentealto.cl/doctos/2019/21146/447_CE_27504332.pdf" TargetMode="External"/><Relationship Id="rId541" Type="http://schemas.openxmlformats.org/officeDocument/2006/relationships/hyperlink" Target="https://transparencia.mpuentealto.cl/doctos/2019/21146/653_CE_29510191.pdf" TargetMode="External"/><Relationship Id="rId639" Type="http://schemas.openxmlformats.org/officeDocument/2006/relationships/hyperlink" Target="https://transparencia.mpuentealto.cl/doctos/2019/21146/750_CE_29987922.pdf" TargetMode="External"/><Relationship Id="rId1171" Type="http://schemas.openxmlformats.org/officeDocument/2006/relationships/hyperlink" Target="https://transparencia.mpuentealto.cl/doctos/2019/21146/1277_CE_32573043.pdf" TargetMode="External"/><Relationship Id="rId1269" Type="http://schemas.openxmlformats.org/officeDocument/2006/relationships/hyperlink" Target="https://transparencia.mpuentealto.cl/doctos/2019/21146/1268_FR_32537438.pdf" TargetMode="External"/><Relationship Id="rId1476" Type="http://schemas.openxmlformats.org/officeDocument/2006/relationships/hyperlink" Target="https://transparencia.mpuentealto.cl/doctos/2019/21146/1579_CE_34921389.pdf" TargetMode="External"/><Relationship Id="rId180" Type="http://schemas.openxmlformats.org/officeDocument/2006/relationships/hyperlink" Target="https://transparencia.mpuentealto.cl/doctos/2019/21146/303_RE_26890997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846" Type="http://schemas.openxmlformats.org/officeDocument/2006/relationships/hyperlink" Target="https://transparencia.mpuentealto.cl/doctos/2019/21146/958_CE_30969114.pdf" TargetMode="External"/><Relationship Id="rId1031" Type="http://schemas.openxmlformats.org/officeDocument/2006/relationships/hyperlink" Target="https://transparencia.mpuentealto.cl/doctos/2019/21146/1142_CE_31851250.pdf" TargetMode="External"/><Relationship Id="rId1129" Type="http://schemas.openxmlformats.org/officeDocument/2006/relationships/hyperlink" Target="https://transparencia.mpuentealto.cl/doctos/2019/21146/1236_CE_32339607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913" Type="http://schemas.openxmlformats.org/officeDocument/2006/relationships/hyperlink" Target="https://transparencia.mpuentealto.cl/doctos/2019/21146/1025_CE_31217167.pdf" TargetMode="External"/><Relationship Id="rId1336" Type="http://schemas.openxmlformats.org/officeDocument/2006/relationships/hyperlink" Target="https://transparencia.mpuentealto.cl/doctos/2019/21146/1438_CE_34117951.pdf" TargetMode="External"/><Relationship Id="rId42" Type="http://schemas.openxmlformats.org/officeDocument/2006/relationships/hyperlink" Target="https://transparencia.mpuentealto.cl/doctos/2019/21146/42_RE_2772372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552" Type="http://schemas.openxmlformats.org/officeDocument/2006/relationships/hyperlink" Target="https://transparencia.mpuentealto.cl/doctos/2019/21146/663_CE_29558041.pdf" TargetMode="External"/><Relationship Id="rId997" Type="http://schemas.openxmlformats.org/officeDocument/2006/relationships/hyperlink" Target="https://transparencia.mpuentealto.cl/doctos/2019/21146/1109_CE_31644843.pdf" TargetMode="External"/><Relationship Id="rId1182" Type="http://schemas.openxmlformats.org/officeDocument/2006/relationships/hyperlink" Target="https://transparencia.mpuentealto.cl/doctos/2019/21146/1287_CE_32626593.pdf" TargetMode="External"/><Relationship Id="rId1403" Type="http://schemas.openxmlformats.org/officeDocument/2006/relationships/hyperlink" Target="https://transparencia.mpuentealto.cl/doctos/2019/21146/1505_CE_34574340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1042" Type="http://schemas.openxmlformats.org/officeDocument/2006/relationships/hyperlink" Target="https://transparencia.mpuentealto.cl/doctos/2019/21146/1153_CE_31899916.pdf" TargetMode="External"/><Relationship Id="rId1487" Type="http://schemas.openxmlformats.org/officeDocument/2006/relationships/hyperlink" Target="https://transparencia.mpuentealto.cl/doctos/2019/21146/1589_CE_35161154.pdf" TargetMode="External"/><Relationship Id="rId289" Type="http://schemas.openxmlformats.org/officeDocument/2006/relationships/hyperlink" Target="https://transparencia.mpuentealto.cl/doctos/2019/21146/401_CE_27241292.pdf" TargetMode="External"/><Relationship Id="rId496" Type="http://schemas.openxmlformats.org/officeDocument/2006/relationships/hyperlink" Target="https://transparencia.mpuentealto.cl/doctos/2019/21146/607_CE_29295230.pdf" TargetMode="External"/><Relationship Id="rId717" Type="http://schemas.openxmlformats.org/officeDocument/2006/relationships/hyperlink" Target="https://transparencia.mpuentealto.cl/doctos/2019/21146/828_CE_30407191.pdf" TargetMode="External"/><Relationship Id="rId924" Type="http://schemas.openxmlformats.org/officeDocument/2006/relationships/hyperlink" Target="https://transparencia.mpuentealto.cl/doctos/2019/21146/1036_CE_31265888.pdf" TargetMode="External"/><Relationship Id="rId1347" Type="http://schemas.openxmlformats.org/officeDocument/2006/relationships/hyperlink" Target="https://transparencia.mpuentealto.cl/doctos/2019/21146/1449_CE_34246223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56" Type="http://schemas.openxmlformats.org/officeDocument/2006/relationships/hyperlink" Target="http://transparencia.mpuentealto.cl/doctos/2019/21146/469_CE_27897315.pdf" TargetMode="External"/><Relationship Id="rId563" Type="http://schemas.openxmlformats.org/officeDocument/2006/relationships/hyperlink" Target="https://transparencia.mpuentealto.cl/doctos/2019/21146/674_CE_29599135.pdf" TargetMode="External"/><Relationship Id="rId770" Type="http://schemas.openxmlformats.org/officeDocument/2006/relationships/hyperlink" Target="https://transparencia.mpuentealto.cl/doctos/2019/21146/882_CE_30737922.pdf" TargetMode="External"/><Relationship Id="rId1193" Type="http://schemas.openxmlformats.org/officeDocument/2006/relationships/hyperlink" Target="https://transparencia.mpuentealto.cl/doctos/2019/21146/1298_CE_32745504.pdf" TargetMode="External"/><Relationship Id="rId1207" Type="http://schemas.openxmlformats.org/officeDocument/2006/relationships/hyperlink" Target="https://transparencia.mpuentealto.cl/doctos/2019/21146/1311_CE_32877216.pdf" TargetMode="External"/><Relationship Id="rId1414" Type="http://schemas.openxmlformats.org/officeDocument/2006/relationships/hyperlink" Target="https://transparencia.mpuentealto.cl/doctos/2019/21146/1516_CE_34634548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68" Type="http://schemas.openxmlformats.org/officeDocument/2006/relationships/hyperlink" Target="https://transparencia.mpuentealto.cl/doctos/2019/21146/980_CE_31012929.pdf" TargetMode="External"/><Relationship Id="rId1053" Type="http://schemas.openxmlformats.org/officeDocument/2006/relationships/hyperlink" Target="https://transparencia.mpuentealto.cl/doctos/2019/21146/843_FR_30515092_F.pdf" TargetMode="External"/><Relationship Id="rId1260" Type="http://schemas.openxmlformats.org/officeDocument/2006/relationships/hyperlink" Target="https://transparencia.mpuentealto.cl/doctos/2019/21146/1363_CE_33467369.pdf" TargetMode="External"/><Relationship Id="rId1498" Type="http://schemas.openxmlformats.org/officeDocument/2006/relationships/hyperlink" Target="https://transparencia.mpuentealto.cl/doctos/2019/21146/1600_CE_35321181.pdf" TargetMode="External"/><Relationship Id="rId630" Type="http://schemas.openxmlformats.org/officeDocument/2006/relationships/hyperlink" Target="https://transparencia.mpuentealto.cl/doctos/2019/21146/741_CE_29974746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1358" Type="http://schemas.openxmlformats.org/officeDocument/2006/relationships/hyperlink" Target="https://transparencia.mpuentealto.cl/doctos/2019/21146/1460_CE_34312942.pdf" TargetMode="External"/><Relationship Id="rId64" Type="http://schemas.openxmlformats.org/officeDocument/2006/relationships/hyperlink" Target="https://transparencia.mpuentealto.cl/doctos/2019/21146/64_CE_19573838.pdf" TargetMode="External"/><Relationship Id="rId367" Type="http://schemas.openxmlformats.org/officeDocument/2006/relationships/hyperlink" Target="https://transparencia.mpuentealto.cl/doctos/2019/21146/479_RT_2840865_R.pdf" TargetMode="External"/><Relationship Id="rId574" Type="http://schemas.openxmlformats.org/officeDocument/2006/relationships/hyperlink" Target="https://transparencia.mpuentealto.cl/doctos/2019/21146/685_CE_29658125.pdf" TargetMode="External"/><Relationship Id="rId1120" Type="http://schemas.openxmlformats.org/officeDocument/2006/relationships/hyperlink" Target="https://transparencia.mpuentealto.cl/doctos/2019/21146/1227_CE_32281019.pdf" TargetMode="External"/><Relationship Id="rId1218" Type="http://schemas.openxmlformats.org/officeDocument/2006/relationships/hyperlink" Target="https://transparencia.mpuentealto.cl/doctos/2019/21146/1322_CE_32977646.pdf" TargetMode="External"/><Relationship Id="rId1425" Type="http://schemas.openxmlformats.org/officeDocument/2006/relationships/hyperlink" Target="https://transparencia.mpuentealto.cl/doctos/2019/21146/1527_CE_34651256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79" Type="http://schemas.openxmlformats.org/officeDocument/2006/relationships/hyperlink" Target="https://transparencia.mpuentealto.cl/doctos/2019/21146/991_CE_31051846.pdf" TargetMode="External"/><Relationship Id="rId434" Type="http://schemas.openxmlformats.org/officeDocument/2006/relationships/hyperlink" Target="https://transparencia.mpuentealto.cl/doctos/2019/21146/547_CE_28997669.pdf" TargetMode="External"/><Relationship Id="rId641" Type="http://schemas.openxmlformats.org/officeDocument/2006/relationships/hyperlink" Target="https://transparencia.mpuentealto.cl/doctos/2019/21146/752_CE_30003779.pdf" TargetMode="External"/><Relationship Id="rId739" Type="http://schemas.openxmlformats.org/officeDocument/2006/relationships/hyperlink" Target="https://transparencia.mpuentealto.cl/doctos/2019/21146/851_CE_30537864.pdf" TargetMode="External"/><Relationship Id="rId1064" Type="http://schemas.openxmlformats.org/officeDocument/2006/relationships/hyperlink" Target="https://transparencia.mpuentealto.cl/doctos/2019/21146/1172_CE_31983803.pdf" TargetMode="External"/><Relationship Id="rId1271" Type="http://schemas.openxmlformats.org/officeDocument/2006/relationships/hyperlink" Target="https://transparencia.mpuentealto.cl/doctos/2019/21146/1373_CE_33548996.pdf" TargetMode="External"/><Relationship Id="rId1369" Type="http://schemas.openxmlformats.org/officeDocument/2006/relationships/hyperlink" Target="https://transparencia.mpuentealto.cl/doctos/2019/21146/1471_CE_34396532.pdf" TargetMode="External"/><Relationship Id="rId280" Type="http://schemas.openxmlformats.org/officeDocument/2006/relationships/hyperlink" Target="https://transparencia.mpuentealto.cl/doctos/2019/21146/392_CE_27186664.pdf" TargetMode="External"/><Relationship Id="rId501" Type="http://schemas.openxmlformats.org/officeDocument/2006/relationships/hyperlink" Target="https://transparencia.mpuentealto.cl/doctos/2019/21146/612_CE_29314612.pdf" TargetMode="External"/><Relationship Id="rId946" Type="http://schemas.openxmlformats.org/officeDocument/2006/relationships/hyperlink" Target="https://transparencia.mpuentealto.cl/doctos/2019/21146/1058_CE_31332036.pdf" TargetMode="External"/><Relationship Id="rId1131" Type="http://schemas.openxmlformats.org/officeDocument/2006/relationships/hyperlink" Target="https://transparencia.mpuentealto.cl/doctos/2019/21146/1238_CE_32348259.pdf" TargetMode="External"/><Relationship Id="rId1229" Type="http://schemas.openxmlformats.org/officeDocument/2006/relationships/hyperlink" Target="https://transparencia.mpuentealto.cl/doctos/2019/21146/1333_CE_33140962.pdf" TargetMode="External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378" Type="http://schemas.openxmlformats.org/officeDocument/2006/relationships/hyperlink" Target="https://transparencia.mpuentealto.cl/doctos/2019/21146/490_CE_28293049.pdf" TargetMode="External"/><Relationship Id="rId585" Type="http://schemas.openxmlformats.org/officeDocument/2006/relationships/hyperlink" Target="https://transparencia.mpuentealto.cl/doctos/2019/21146/696_CE_2972468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1436" Type="http://schemas.openxmlformats.org/officeDocument/2006/relationships/hyperlink" Target="https://transparencia.mpuentealto.cl/doctos/2019/21146/1538_CE_34699674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652" Type="http://schemas.openxmlformats.org/officeDocument/2006/relationships/hyperlink" Target="https://transparencia.mpuentealto.cl/doctos/2019/21146/763_CE_30052815.pdf" TargetMode="External"/><Relationship Id="rId1075" Type="http://schemas.openxmlformats.org/officeDocument/2006/relationships/hyperlink" Target="https://transparencia.mpuentealto.cl/doctos/2019/21146/1183_CE_32019374.pdf" TargetMode="External"/><Relationship Id="rId1282" Type="http://schemas.openxmlformats.org/officeDocument/2006/relationships/hyperlink" Target="https://transparencia.mpuentealto.cl/doctos/2019/21146/1384_CE_33667370.pdf" TargetMode="External"/><Relationship Id="rId1503" Type="http://schemas.openxmlformats.org/officeDocument/2006/relationships/hyperlink" Target="https://transparencia.mpuentealto.cl/doctos/2019/21146/1605_CE_35356454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1142" Type="http://schemas.openxmlformats.org/officeDocument/2006/relationships/hyperlink" Target="https://transparencia.mpuentealto.cl/doctos/2019/21146/1248_CE_32401517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96" Type="http://schemas.openxmlformats.org/officeDocument/2006/relationships/hyperlink" Target="https://transparencia.mpuentealto.cl/doctos/2019/21146/707_CE_29783302.pdf" TargetMode="External"/><Relationship Id="rId817" Type="http://schemas.openxmlformats.org/officeDocument/2006/relationships/hyperlink" Target="https://transparencia.mpuentealto.cl/doctos/2019/21146/929_CE_30896731.pdf" TargetMode="External"/><Relationship Id="rId1002" Type="http://schemas.openxmlformats.org/officeDocument/2006/relationships/hyperlink" Target="https://transparencia.mpuentealto.cl/doctos/2019/21146/1114_CE_31665303.pdf" TargetMode="External"/><Relationship Id="rId1447" Type="http://schemas.openxmlformats.org/officeDocument/2006/relationships/hyperlink" Target="https://transparencia.mpuentealto.cl/doctos/2019/21146/1549_CE_34737949.pdf" TargetMode="External"/><Relationship Id="rId249" Type="http://schemas.openxmlformats.org/officeDocument/2006/relationships/hyperlink" Target="https://transparencia.mpuentealto.cl/doctos/2019/21146/365_CE_27114755.pdf" TargetMode="External"/><Relationship Id="rId456" Type="http://schemas.openxmlformats.org/officeDocument/2006/relationships/hyperlink" Target="https://transparencia.mpuentealto.cl/doctos/2019/21146/569_CE_29103921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86" Type="http://schemas.openxmlformats.org/officeDocument/2006/relationships/hyperlink" Target="https://transparencia.mpuentealto.cl/doctos/2019/21146/1194_CE_32046521.pdf" TargetMode="External"/><Relationship Id="rId1293" Type="http://schemas.openxmlformats.org/officeDocument/2006/relationships/hyperlink" Target="https://transparencia.mpuentealto.cl/doctos/2019/21146/1395_CE_33843926.pdf" TargetMode="External"/><Relationship Id="rId1307" Type="http://schemas.openxmlformats.org/officeDocument/2006/relationships/hyperlink" Target="https://transparencia.mpuentealto.cl/doctos/2019/21146/1409_CE_33941147.pdf" TargetMode="External"/><Relationship Id="rId1514" Type="http://schemas.openxmlformats.org/officeDocument/2006/relationships/hyperlink" Target="https://transparencia.mpuentealto.cl/doctos/2019/21146/1616_CE_35652397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968" Type="http://schemas.openxmlformats.org/officeDocument/2006/relationships/hyperlink" Target="https://transparencia.mpuentealto.cl/doctos/2019/21146/1080_CE_31517315.pdf" TargetMode="External"/><Relationship Id="rId1153" Type="http://schemas.openxmlformats.org/officeDocument/2006/relationships/hyperlink" Target="https://transparencia.mpuentealto.cl/doctos/2019/21146/1260_CE_32444817.pdf" TargetMode="External"/><Relationship Id="rId97" Type="http://schemas.openxmlformats.org/officeDocument/2006/relationships/hyperlink" Target="https://transparencia.mpuentealto.cl/doctos/2019/21146/97_CE_27747161.pdf" TargetMode="External"/><Relationship Id="rId730" Type="http://schemas.openxmlformats.org/officeDocument/2006/relationships/hyperlink" Target="https://transparencia.mpuentealto.cl/doctos/2019/21146/841_CE_30511118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360" Type="http://schemas.openxmlformats.org/officeDocument/2006/relationships/hyperlink" Target="https://transparencia.mpuentealto.cl/doctos/2019/21146/1462_CE_34320690.pdf" TargetMode="External"/><Relationship Id="rId1458" Type="http://schemas.openxmlformats.org/officeDocument/2006/relationships/hyperlink" Target="https://transparencia.mpuentealto.cl/doctos/2019/21146/1560_CE_34814285.pdf" TargetMode="External"/><Relationship Id="rId162" Type="http://schemas.openxmlformats.org/officeDocument/2006/relationships/hyperlink" Target="https://transparencia.mpuentealto.cl/doctos/2019/21146/285_CE_26786179.pdf" TargetMode="External"/><Relationship Id="rId467" Type="http://schemas.openxmlformats.org/officeDocument/2006/relationships/hyperlink" Target="https://transparencia.mpuentealto.cl/doctos/2019/21146/579_CE_29142829.pdf" TargetMode="External"/><Relationship Id="rId1097" Type="http://schemas.openxmlformats.org/officeDocument/2006/relationships/hyperlink" Target="https://transparencia.mpuentealto.cl/doctos/2019/21146/1204_CE_32111351.pdf" TargetMode="External"/><Relationship Id="rId1220" Type="http://schemas.openxmlformats.org/officeDocument/2006/relationships/hyperlink" Target="https://transparencia.mpuentealto.cl/doctos/2019/21146/1324_CE_33016003.pdf" TargetMode="External"/><Relationship Id="rId1318" Type="http://schemas.openxmlformats.org/officeDocument/2006/relationships/hyperlink" Target="https://transparencia.mpuentealto.cl/doctos/2019/21146/1420_CE_34014314.pdf" TargetMode="External"/><Relationship Id="rId1525" Type="http://schemas.openxmlformats.org/officeDocument/2006/relationships/hyperlink" Target="https://transparencia.mpuentealto.cl/doctos/2019/21146/1627_CE_35744603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79" Type="http://schemas.openxmlformats.org/officeDocument/2006/relationships/hyperlink" Target="https://transparencia.mpuentealto.cl/doctos/2019/21146/1091_CE_31550323.pdf" TargetMode="External"/><Relationship Id="rId24" Type="http://schemas.openxmlformats.org/officeDocument/2006/relationships/hyperlink" Target="https://transparencia.mpuentealto.cl/doctos/2019/21146/24_RE_1748381.pdf" TargetMode="External"/><Relationship Id="rId327" Type="http://schemas.openxmlformats.org/officeDocument/2006/relationships/hyperlink" Target="https://transparencia.mpuentealto.cl/doctos/2019/21146/440_CE_27434133.pdf" TargetMode="External"/><Relationship Id="rId534" Type="http://schemas.openxmlformats.org/officeDocument/2006/relationships/hyperlink" Target="https://transparencia.mpuentealto.cl/doctos/2019/21146/646_CE_29487357.pdf" TargetMode="External"/><Relationship Id="rId741" Type="http://schemas.openxmlformats.org/officeDocument/2006/relationships/hyperlink" Target="https://transparencia.mpuentealto.cl/doctos/2019/21146/853_CE_30541070.pdf" TargetMode="External"/><Relationship Id="rId839" Type="http://schemas.openxmlformats.org/officeDocument/2006/relationships/hyperlink" Target="https://transparencia.mpuentealto.cl/doctos/2019/21146/952_CE_30955865.pdf" TargetMode="External"/><Relationship Id="rId1164" Type="http://schemas.openxmlformats.org/officeDocument/2006/relationships/hyperlink" Target="https://transparencia.mpuentealto.cl/doctos/2019/21146/1271_CE_32543162.pdf" TargetMode="External"/><Relationship Id="rId1371" Type="http://schemas.openxmlformats.org/officeDocument/2006/relationships/hyperlink" Target="https://transparencia.mpuentealto.cl/doctos/2019/21146/1473_CE_34397741.pdf" TargetMode="External"/><Relationship Id="rId1469" Type="http://schemas.openxmlformats.org/officeDocument/2006/relationships/hyperlink" Target="https://transparencia.mpuentealto.cl/doctos/2019/21146/1571_CE_34885089.pdf" TargetMode="External"/><Relationship Id="rId173" Type="http://schemas.openxmlformats.org/officeDocument/2006/relationships/hyperlink" Target="https://transparencia.mpuentealto.cl/doctos/2019/21146/296_CE_26850195.pdf" TargetMode="External"/><Relationship Id="rId380" Type="http://schemas.openxmlformats.org/officeDocument/2006/relationships/hyperlink" Target="https://transparencia.mpuentealto.cl/doctos/2019/21146/492_CE_28308560.pdf" TargetMode="External"/><Relationship Id="rId601" Type="http://schemas.openxmlformats.org/officeDocument/2006/relationships/hyperlink" Target="https://transparencia.mpuentealto.cl/doctos/2019/21146/712_CE_29801596.pdf" TargetMode="External"/><Relationship Id="rId1024" Type="http://schemas.openxmlformats.org/officeDocument/2006/relationships/hyperlink" Target="https://transparencia.mpuentealto.cl/doctos/2019/21146/1135_CE_31819503.pdf" TargetMode="External"/><Relationship Id="rId1231" Type="http://schemas.openxmlformats.org/officeDocument/2006/relationships/hyperlink" Target="https://transparencia.mpuentealto.cl/doctos/2019/21146/1335_CE_33189908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1329" Type="http://schemas.openxmlformats.org/officeDocument/2006/relationships/hyperlink" Target="https://transparencia.mpuentealto.cl/doctos/2019/21146/1431_CE_34079686.pdf" TargetMode="External"/><Relationship Id="rId1536" Type="http://schemas.openxmlformats.org/officeDocument/2006/relationships/hyperlink" Target="https://transparencia.mpuentealto.cl/doctos/2019/21146/1639_CE_35819624.pdf" TargetMode="External"/><Relationship Id="rId35" Type="http://schemas.openxmlformats.org/officeDocument/2006/relationships/hyperlink" Target="https://transparencia.mpuentealto.cl/doctos/2019/21146/35_RE_2647649.pdf" TargetMode="External"/><Relationship Id="rId100" Type="http://schemas.openxmlformats.org/officeDocument/2006/relationships/hyperlink" Target="https://transparencia.mpuentealto.cl/doctos/2019/21146/100_CE_24859380.pdf" TargetMode="External"/><Relationship Id="rId338" Type="http://schemas.openxmlformats.org/officeDocument/2006/relationships/hyperlink" Target="https://transparencia.mpuentealto.cl/doctos/2019/21146/451_CE_27525825.pdf" TargetMode="External"/><Relationship Id="rId545" Type="http://schemas.openxmlformats.org/officeDocument/2006/relationships/hyperlink" Target="https://transparencia.mpuentealto.cl/doctos/2019/21146/657_CE_29521276.pdf" TargetMode="External"/><Relationship Id="rId752" Type="http://schemas.openxmlformats.org/officeDocument/2006/relationships/hyperlink" Target="https://transparencia.mpuentealto.cl/doctos/2019/21146/864_CE_30579210.pdf" TargetMode="External"/><Relationship Id="rId1175" Type="http://schemas.openxmlformats.org/officeDocument/2006/relationships/hyperlink" Target="https://transparencia.mpuentealto.cl/doctos/2019/21146/575_FR_29134289.pdf" TargetMode="External"/><Relationship Id="rId1382" Type="http://schemas.openxmlformats.org/officeDocument/2006/relationships/hyperlink" Target="https://transparencia.mpuentealto.cl/doctos/2019/21146/1484_CE_34461886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612" Type="http://schemas.openxmlformats.org/officeDocument/2006/relationships/hyperlink" Target="https://transparencia.mpuentealto.cl/doctos/2019/21146/723_CE_29859998.pdf" TargetMode="External"/><Relationship Id="rId1035" Type="http://schemas.openxmlformats.org/officeDocument/2006/relationships/hyperlink" Target="https://transparencia.mpuentealto.cl/doctos/2019/21146/1146_CE_31861846.pdf" TargetMode="External"/><Relationship Id="rId1242" Type="http://schemas.openxmlformats.org/officeDocument/2006/relationships/hyperlink" Target="https://transparencia.mpuentealto.cl/doctos/2019/21146/1345_CE_33292846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96" Type="http://schemas.openxmlformats.org/officeDocument/2006/relationships/hyperlink" Target="https://transparencia.mpuentealto.cl/doctos/2019/21146/807_CE_30314903.pdf" TargetMode="External"/><Relationship Id="rId917" Type="http://schemas.openxmlformats.org/officeDocument/2006/relationships/hyperlink" Target="https://transparencia.mpuentealto.cl/doctos/2019/21146/1029_CE_31237381.pdf" TargetMode="External"/><Relationship Id="rId1102" Type="http://schemas.openxmlformats.org/officeDocument/2006/relationships/hyperlink" Target="https://transparencia.mpuentealto.cl/doctos/2019/21146/1209_CE_32138388.pdf" TargetMode="External"/><Relationship Id="rId46" Type="http://schemas.openxmlformats.org/officeDocument/2006/relationships/hyperlink" Target="https://transparencia.mpuentealto.cl/doctos/2019/21146/46_RE_13.pdf" TargetMode="External"/><Relationship Id="rId349" Type="http://schemas.openxmlformats.org/officeDocument/2006/relationships/hyperlink" Target="https://transparencia.mpuentealto.cl/doctos/2019/21146/462_CE_27740735.pdf" TargetMode="External"/><Relationship Id="rId556" Type="http://schemas.openxmlformats.org/officeDocument/2006/relationships/hyperlink" Target="https://transparencia.mpuentealto.cl/doctos/2019/21146/667_CE_29578627.pdf" TargetMode="External"/><Relationship Id="rId763" Type="http://schemas.openxmlformats.org/officeDocument/2006/relationships/hyperlink" Target="https://transparencia.mpuentealto.cl/doctos/2019/21146/875_CE_30640942.pdf" TargetMode="External"/><Relationship Id="rId1186" Type="http://schemas.openxmlformats.org/officeDocument/2006/relationships/hyperlink" Target="https://transparencia.mpuentealto.cl/doctos/2019/21146/1291_CE_32676160.pdf" TargetMode="External"/><Relationship Id="rId1393" Type="http://schemas.openxmlformats.org/officeDocument/2006/relationships/hyperlink" Target="https://transparencia.mpuentealto.cl/doctos/2019/21146/1495_CE_34527779.pdf" TargetMode="External"/><Relationship Id="rId1407" Type="http://schemas.openxmlformats.org/officeDocument/2006/relationships/hyperlink" Target="https://transparencia.mpuentealto.cl/doctos/2019/21146/1509_CE_34606396.pdf" TargetMode="External"/><Relationship Id="rId111" Type="http://schemas.openxmlformats.org/officeDocument/2006/relationships/hyperlink" Target="https://transparencia.mpuentealto.cl/doctos/2019/21146/111_CE_2550693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416" Type="http://schemas.openxmlformats.org/officeDocument/2006/relationships/hyperlink" Target="https://transparencia.mpuentealto.cl/doctos/2019/21146/529_CE_28814806.pdf" TargetMode="External"/><Relationship Id="rId970" Type="http://schemas.openxmlformats.org/officeDocument/2006/relationships/hyperlink" Target="https://transparencia.mpuentealto.cl/doctos/2019/21146/1082_CE_31518337.pdf" TargetMode="External"/><Relationship Id="rId1046" Type="http://schemas.openxmlformats.org/officeDocument/2006/relationships/hyperlink" Target="https://transparencia.mpuentealto.cl/doctos/2019/21146/1157_CE_31924938.pdf" TargetMode="External"/><Relationship Id="rId1253" Type="http://schemas.openxmlformats.org/officeDocument/2006/relationships/hyperlink" Target="https://transparencia.mpuentealto.cl/doctos/2019/21146/1356_CE_33369440.pdf" TargetMode="External"/><Relationship Id="rId623" Type="http://schemas.openxmlformats.org/officeDocument/2006/relationships/hyperlink" Target="https://transparencia.mpuentealto.cl/doctos/2019/21146/734_CE_29921646.pdf" TargetMode="External"/><Relationship Id="rId830" Type="http://schemas.openxmlformats.org/officeDocument/2006/relationships/hyperlink" Target="https://transparencia.mpuentealto.cl/doctos/2019/21146/942_CE_27057667.pdf" TargetMode="External"/><Relationship Id="rId928" Type="http://schemas.openxmlformats.org/officeDocument/2006/relationships/hyperlink" Target="https://transparencia.mpuentealto.cl/doctos/2019/21146/1040_CE_31278280.pdf" TargetMode="External"/><Relationship Id="rId1460" Type="http://schemas.openxmlformats.org/officeDocument/2006/relationships/hyperlink" Target="https://transparencia.mpuentealto.cl/doctos/2019/21146/1562_CE_34822747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567" Type="http://schemas.openxmlformats.org/officeDocument/2006/relationships/hyperlink" Target="https://transparencia.mpuentealto.cl/doctos/2019/21146/678_CE_29620731.pdf" TargetMode="External"/><Relationship Id="rId1113" Type="http://schemas.openxmlformats.org/officeDocument/2006/relationships/hyperlink" Target="https://transparencia.mpuentealto.cl/doctos/2019/21146/1220_CE_32213907.pdf" TargetMode="External"/><Relationship Id="rId1197" Type="http://schemas.openxmlformats.org/officeDocument/2006/relationships/hyperlink" Target="https://transparencia.mpuentealto.cl/doctos/2019/21146/1302_CE_32765669.pdf" TargetMode="External"/><Relationship Id="rId1320" Type="http://schemas.openxmlformats.org/officeDocument/2006/relationships/hyperlink" Target="https://transparencia.mpuentealto.cl/doctos/2019/21146/1422_CE_34029833.pdf" TargetMode="External"/><Relationship Id="rId1418" Type="http://schemas.openxmlformats.org/officeDocument/2006/relationships/hyperlink" Target="https://transparencia.mpuentealto.cl/doctos/2019/21146/1520_CE_34647977.pdf" TargetMode="External"/><Relationship Id="rId122" Type="http://schemas.openxmlformats.org/officeDocument/2006/relationships/hyperlink" Target="https://transparencia.mpuentealto.cl/doctos/2019/21146/120_CE_25987327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57" Type="http://schemas.openxmlformats.org/officeDocument/2006/relationships/hyperlink" Target="https://transparencia.mpuentealto.cl/doctos/2019/21146/1165_CE_31969881.pdf" TargetMode="External"/><Relationship Id="rId427" Type="http://schemas.openxmlformats.org/officeDocument/2006/relationships/hyperlink" Target="https://transparencia.mpuentealto.cl/doctos/2019/21146/540_CE_28926238.pdf" TargetMode="External"/><Relationship Id="rId634" Type="http://schemas.openxmlformats.org/officeDocument/2006/relationships/hyperlink" Target="https://transparencia.mpuentealto.cl/doctos/2019/21146/745_CE_29984027.pdf" TargetMode="External"/><Relationship Id="rId841" Type="http://schemas.openxmlformats.org/officeDocument/2006/relationships/hyperlink" Target="https://transparencia.mpuentealto.cl/doctos/2019/21146/954_CE_30966907.pdf" TargetMode="External"/><Relationship Id="rId1264" Type="http://schemas.openxmlformats.org/officeDocument/2006/relationships/hyperlink" Target="https://transparencia.mpuentealto.cl/doctos/2019/21146/1367_CE_33472756.pdf" TargetMode="External"/><Relationship Id="rId1471" Type="http://schemas.openxmlformats.org/officeDocument/2006/relationships/hyperlink" Target="https://transparencia.mpuentealto.cl/doctos/2019/21146/1573_CE_34899970.pdf" TargetMode="External"/><Relationship Id="rId273" Type="http://schemas.openxmlformats.org/officeDocument/2006/relationships/hyperlink" Target="https://transparencia.mpuentealto.cl/doctos/2019/21146/386_CE_27160226.pdf" TargetMode="External"/><Relationship Id="rId480" Type="http://schemas.openxmlformats.org/officeDocument/2006/relationships/hyperlink" Target="https://transparencia.mpuentealto.cl/doctos/2019/21146/592_CE_29185333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1331" Type="http://schemas.openxmlformats.org/officeDocument/2006/relationships/hyperlink" Target="https://transparencia.mpuentealto.cl/doctos/2019/21146/1433_CE_34131893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85" Type="http://schemas.openxmlformats.org/officeDocument/2006/relationships/hyperlink" Target="https://transparencia.mpuentealto.cl/doctos/2019/21146/897_CE_30829702.pdf" TargetMode="External"/><Relationship Id="rId992" Type="http://schemas.openxmlformats.org/officeDocument/2006/relationships/hyperlink" Target="https://transparencia.mpuentealto.cl/doctos/2019/21146/1104_CE_31631896.pdf" TargetMode="External"/><Relationship Id="rId1429" Type="http://schemas.openxmlformats.org/officeDocument/2006/relationships/hyperlink" Target="https://transparencia.mpuentealto.cl/doctos/2019/21146/1531_CE_34683316.pdf" TargetMode="External"/><Relationship Id="rId200" Type="http://schemas.openxmlformats.org/officeDocument/2006/relationships/hyperlink" Target="https://transparencia.mpuentealto.cl/doctos/2019/21146/322_CE_26975521.pdf" TargetMode="External"/><Relationship Id="rId438" Type="http://schemas.openxmlformats.org/officeDocument/2006/relationships/hyperlink" Target="https://transparencia.mpuentealto.cl/doctos/2019/21146/551_CE_29020819.pdf" TargetMode="External"/><Relationship Id="rId645" Type="http://schemas.openxmlformats.org/officeDocument/2006/relationships/hyperlink" Target="https://transparencia.mpuentealto.cl/doctos/2019/21146/756_CE_30016416.pdf" TargetMode="External"/><Relationship Id="rId852" Type="http://schemas.openxmlformats.org/officeDocument/2006/relationships/hyperlink" Target="https://transparencia.mpuentealto.cl/doctos/2019/21146/964_CE_30976333.pdf" TargetMode="External"/><Relationship Id="rId1068" Type="http://schemas.openxmlformats.org/officeDocument/2006/relationships/hyperlink" Target="https://transparencia.mpuentealto.cl/doctos/2019/21146/1176_CE_31993011.pdf" TargetMode="External"/><Relationship Id="rId1275" Type="http://schemas.openxmlformats.org/officeDocument/2006/relationships/hyperlink" Target="https://transparencia.mpuentealto.cl/doctos/2019/21146/1377_CE_33562475.pdf" TargetMode="External"/><Relationship Id="rId1482" Type="http://schemas.openxmlformats.org/officeDocument/2006/relationships/hyperlink" Target="https://transparencia.mpuentealto.cl/doctos/2019/21146/1584_CE_34960494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1135" Type="http://schemas.openxmlformats.org/officeDocument/2006/relationships/hyperlink" Target="https://transparencia.mpuentealto.cl/doctos/2019/21146/1242_CE_32362198.pdf" TargetMode="External"/><Relationship Id="rId1342" Type="http://schemas.openxmlformats.org/officeDocument/2006/relationships/hyperlink" Target="https://transparencia.mpuentealto.cl/doctos/2019/21146/1444_CE_34170043.pdf" TargetMode="External"/><Relationship Id="rId79" Type="http://schemas.openxmlformats.org/officeDocument/2006/relationships/hyperlink" Target="https://transparencia.mpuentealto.cl/doctos/2019/21146/79_CE_23545545.pdf" TargetMode="External"/><Relationship Id="rId144" Type="http://schemas.openxmlformats.org/officeDocument/2006/relationships/hyperlink" Target="https://transparencia.mpuentealto.cl/doctos/2019/21146/268_CE_26598525.pdf" TargetMode="External"/><Relationship Id="rId589" Type="http://schemas.openxmlformats.org/officeDocument/2006/relationships/hyperlink" Target="https://transparencia.mpuentealto.cl/doctos/2019/21146/700_CE_29747763.pdf" TargetMode="External"/><Relationship Id="rId796" Type="http://schemas.openxmlformats.org/officeDocument/2006/relationships/hyperlink" Target="https://transparencia.mpuentealto.cl/doctos/2019/21146/908_CE_30845237.pdf" TargetMode="External"/><Relationship Id="rId1202" Type="http://schemas.openxmlformats.org/officeDocument/2006/relationships/hyperlink" Target="https://transparencia.mpuentealto.cl/doctos/2019/21146/1307_CE_32829163.pdf" TargetMode="External"/><Relationship Id="rId351" Type="http://schemas.openxmlformats.org/officeDocument/2006/relationships/hyperlink" Target="https://transparencia.mpuentealto.cl/doctos/2019/21146/464_CE_27771933.pdf" TargetMode="External"/><Relationship Id="rId449" Type="http://schemas.openxmlformats.org/officeDocument/2006/relationships/hyperlink" Target="https://transparencia.mpuentealto.cl/doctos/2019/21146/562_CE_29086145.pdf" TargetMode="External"/><Relationship Id="rId656" Type="http://schemas.openxmlformats.org/officeDocument/2006/relationships/hyperlink" Target="https://transparencia.mpuentealto.cl/doctos/2019/21146/767_CE_30081786" TargetMode="External"/><Relationship Id="rId863" Type="http://schemas.openxmlformats.org/officeDocument/2006/relationships/hyperlink" Target="https://transparencia.mpuentealto.cl/doctos/2019/21146/975_CE_31002674.pdf" TargetMode="External"/><Relationship Id="rId1079" Type="http://schemas.openxmlformats.org/officeDocument/2006/relationships/hyperlink" Target="https://transparencia.mpuentealto.cl/doctos/2019/21146/1187_CE_32033645.pdf" TargetMode="External"/><Relationship Id="rId1286" Type="http://schemas.openxmlformats.org/officeDocument/2006/relationships/hyperlink" Target="https://transparencia.mpuentealto.cl/doctos/2019/21146/1388_CE_33758961.pdf" TargetMode="External"/><Relationship Id="rId1493" Type="http://schemas.openxmlformats.org/officeDocument/2006/relationships/hyperlink" Target="https://transparencia.mpuentealto.cl/doctos/2019/21146/1595_CE_35301903.pdf" TargetMode="External"/><Relationship Id="rId1507" Type="http://schemas.openxmlformats.org/officeDocument/2006/relationships/hyperlink" Target="https://transparencia.mpuentealto.cl/doctos/2019/21146/1609_CE_35514483.pdf" TargetMode="External"/><Relationship Id="rId211" Type="http://schemas.openxmlformats.org/officeDocument/2006/relationships/hyperlink" Target="https://transparencia.mpuentealto.cl/doctos/2019/21146/331_CE_27010268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516" Type="http://schemas.openxmlformats.org/officeDocument/2006/relationships/hyperlink" Target="https://transparencia.mpuentealto.cl/doctos/2019/21146/627_CE_29390348.pdf" TargetMode="External"/><Relationship Id="rId1146" Type="http://schemas.openxmlformats.org/officeDocument/2006/relationships/hyperlink" Target="https://transparencia.mpuentealto.cl/doctos/2019/21146/1253_CE_32428364.pdf" TargetMode="External"/><Relationship Id="rId723" Type="http://schemas.openxmlformats.org/officeDocument/2006/relationships/hyperlink" Target="https://transparencia.mpuentealto.cl/doctos/2019/21146/834_CE_30449852.pdf" TargetMode="External"/><Relationship Id="rId930" Type="http://schemas.openxmlformats.org/officeDocument/2006/relationships/hyperlink" Target="https://transparencia.mpuentealto.cl/doctos/2019/21146/1042_CE_31292138.pdf" TargetMode="External"/><Relationship Id="rId1006" Type="http://schemas.openxmlformats.org/officeDocument/2006/relationships/hyperlink" Target="https://transparencia.mpuentealto.cl/doctos/2019/21146/1117_CE_31686725.pdf" TargetMode="External"/><Relationship Id="rId1353" Type="http://schemas.openxmlformats.org/officeDocument/2006/relationships/hyperlink" Target="https://transparencia.mpuentealto.cl/doctos/2019/21146/1455_CE_34274907.pdf" TargetMode="External"/><Relationship Id="rId155" Type="http://schemas.openxmlformats.org/officeDocument/2006/relationships/hyperlink" Target="https://transparencia.mpuentealto.cl/doctos/2019/21146/279_RE_26730787.pdf" TargetMode="External"/><Relationship Id="rId362" Type="http://schemas.openxmlformats.org/officeDocument/2006/relationships/hyperlink" Target="http://transparencia.mpuentealto.cl/doctos/2019/21146/475_CE_28006759.pdf" TargetMode="External"/><Relationship Id="rId1213" Type="http://schemas.openxmlformats.org/officeDocument/2006/relationships/hyperlink" Target="https://transparencia.mpuentealto.cl/doctos/2019/21146/1317_CE_32907799.pdf" TargetMode="External"/><Relationship Id="rId1297" Type="http://schemas.openxmlformats.org/officeDocument/2006/relationships/hyperlink" Target="https://transparencia.mpuentealto.cl/doctos/2019/21146/1399_CE_33894463.pdf" TargetMode="External"/><Relationship Id="rId1420" Type="http://schemas.openxmlformats.org/officeDocument/2006/relationships/hyperlink" Target="https://transparencia.mpuentealto.cl/doctos/2019/21146/1522_CE_34646519.pdf" TargetMode="External"/><Relationship Id="rId1518" Type="http://schemas.openxmlformats.org/officeDocument/2006/relationships/hyperlink" Target="https://transparencia.mpuentealto.cl/doctos/2019/21146/1620_CE_35679127.pdf" TargetMode="External"/><Relationship Id="rId222" Type="http://schemas.openxmlformats.org/officeDocument/2006/relationships/hyperlink" Target="https://transparencia.mpuentealto.cl/doctos/2019/21146/341_CE_27030264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7" Type="http://schemas.openxmlformats.org/officeDocument/2006/relationships/hyperlink" Target="https://transparencia.mpuentealto.cl/doctos/2019/21146/17_RE_506652.pdf" TargetMode="External"/><Relationship Id="rId527" Type="http://schemas.openxmlformats.org/officeDocument/2006/relationships/hyperlink" Target="https://transparencia.mpuentealto.cl/doctos/2019/21146/638_CE_29435870.pdf" TargetMode="External"/><Relationship Id="rId734" Type="http://schemas.openxmlformats.org/officeDocument/2006/relationships/hyperlink" Target="https://transparencia.mpuentealto.cl/doctos/2019/21146/846_CE_30524699.pdf" TargetMode="External"/><Relationship Id="rId941" Type="http://schemas.openxmlformats.org/officeDocument/2006/relationships/hyperlink" Target="https://transparencia.mpuentealto.cl/doctos/2019/21146/1053_CE_31330538.pdf" TargetMode="External"/><Relationship Id="rId1157" Type="http://schemas.openxmlformats.org/officeDocument/2006/relationships/hyperlink" Target="https://transparencia.mpuentealto.cl/doctos/2019/21146/1263_CE_32459027.pdf" TargetMode="External"/><Relationship Id="rId1364" Type="http://schemas.openxmlformats.org/officeDocument/2006/relationships/hyperlink" Target="https://transparencia.mpuentealto.cl/doctos/2019/21146/1466_CE_34361468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73" Type="http://schemas.openxmlformats.org/officeDocument/2006/relationships/hyperlink" Target="https://transparencia.mpuentealto.cl/doctos/2019/21146/485_CE_28134147.pdf" TargetMode="External"/><Relationship Id="rId580" Type="http://schemas.openxmlformats.org/officeDocument/2006/relationships/hyperlink" Target="https://transparencia.mpuentealto.cl/doctos/2019/21146/691_CE_29699024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224" Type="http://schemas.openxmlformats.org/officeDocument/2006/relationships/hyperlink" Target="https://transparencia.mpuentealto.cl/doctos/2019/21146/1328_CE_33054760.pdf" TargetMode="External"/><Relationship Id="rId1431" Type="http://schemas.openxmlformats.org/officeDocument/2006/relationships/hyperlink" Target="https://transparencia.mpuentealto.cl/doctos/2019/21146/1533_CE_34689350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1529" Type="http://schemas.openxmlformats.org/officeDocument/2006/relationships/hyperlink" Target="https://transparencia.mpuentealto.cl/doctos/2019/21146/1631_CE_35766749.pdf" TargetMode="External"/><Relationship Id="rId28" Type="http://schemas.openxmlformats.org/officeDocument/2006/relationships/hyperlink" Target="https://transparencia.mpuentealto.cl/doctos/2019/21146/28_RE_1946834.pdf" TargetMode="External"/><Relationship Id="rId300" Type="http://schemas.openxmlformats.org/officeDocument/2006/relationships/hyperlink" Target="https://transparencia.mpuentealto.cl/doctos/2019/21146/412_CE_27309411.pdf" TargetMode="External"/><Relationship Id="rId538" Type="http://schemas.openxmlformats.org/officeDocument/2006/relationships/hyperlink" Target="https://transparencia.mpuentealto.cl/doctos/2019/21146/650_CE_29507909pdf" TargetMode="External"/><Relationship Id="rId745" Type="http://schemas.openxmlformats.org/officeDocument/2006/relationships/hyperlink" Target="https://transparencia.mpuentealto.cl/doctos/2019/21146/857_CE_30549618.pdf" TargetMode="External"/><Relationship Id="rId952" Type="http://schemas.openxmlformats.org/officeDocument/2006/relationships/hyperlink" Target="https://transparencia.mpuentealto.cl/doctos/2019/21146/1064_CE_31361250.pdf" TargetMode="External"/><Relationship Id="rId1168" Type="http://schemas.openxmlformats.org/officeDocument/2006/relationships/hyperlink" Target="https://transparencia.mpuentealto.cl/doctos/2019/21146/1269_CE_32537724.pdf" TargetMode="External"/><Relationship Id="rId1375" Type="http://schemas.openxmlformats.org/officeDocument/2006/relationships/hyperlink" Target="https://transparencia.mpuentealto.cl/doctos/2019/21146/1477_CE_34405008.pdf" TargetMode="External"/><Relationship Id="rId81" Type="http://schemas.openxmlformats.org/officeDocument/2006/relationships/hyperlink" Target="https://transparencia.mpuentealto.cl/doctos/2019/21146/81_CE_23545262.pdf" TargetMode="External"/><Relationship Id="rId177" Type="http://schemas.openxmlformats.org/officeDocument/2006/relationships/hyperlink" Target="https://transparencia.mpuentealto.cl/doctos/2019/21146/300_CE_26879947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812" Type="http://schemas.openxmlformats.org/officeDocument/2006/relationships/hyperlink" Target="https://transparencia.mpuentealto.cl/doctos/2019/21146/924_CE_30883314.pdf" TargetMode="External"/><Relationship Id="rId1028" Type="http://schemas.openxmlformats.org/officeDocument/2006/relationships/hyperlink" Target="https://transparencia.mpuentealto.cl/doctos/2019/21146/1139_CE_31847784.pdf" TargetMode="External"/><Relationship Id="rId1235" Type="http://schemas.openxmlformats.org/officeDocument/2006/relationships/hyperlink" Target="https://transparencia.mpuentealto.cl/doctos/2019/21146/1339_CE_33270007.pdf" TargetMode="External"/><Relationship Id="rId1442" Type="http://schemas.openxmlformats.org/officeDocument/2006/relationships/hyperlink" Target="https://transparencia.mpuentealto.cl/doctos/2019/21146/1544_CE_34718448.pdf" TargetMode="External"/><Relationship Id="rId244" Type="http://schemas.openxmlformats.org/officeDocument/2006/relationships/hyperlink" Target="https://transparencia.mpuentealto.cl/doctos/2019/21146/360_CE_27090371.pdf" TargetMode="External"/><Relationship Id="rId689" Type="http://schemas.openxmlformats.org/officeDocument/2006/relationships/hyperlink" Target="https://transparencia.mpuentealto.cl/doctos/2019/21146/800_CE_30281565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1302" Type="http://schemas.openxmlformats.org/officeDocument/2006/relationships/hyperlink" Target="https://transparencia.mpuentealto.cl/doctos/2019/21146/1404_CE_33875167.pdf" TargetMode="External"/><Relationship Id="rId39" Type="http://schemas.openxmlformats.org/officeDocument/2006/relationships/hyperlink" Target="https://transparencia.mpuentealto.cl/doctos/2019/21146/39_RE_11.pdf" TargetMode="External"/><Relationship Id="rId451" Type="http://schemas.openxmlformats.org/officeDocument/2006/relationships/hyperlink" Target="https://transparencia.mpuentealto.cl/doctos/2019/21146/564_CE_29090011.pdf" TargetMode="External"/><Relationship Id="rId549" Type="http://schemas.openxmlformats.org/officeDocument/2006/relationships/hyperlink" Target="https://transparencia.mpuentealto.cl/doctos/2019/21146/660_CE_29551163.pdf" TargetMode="External"/><Relationship Id="rId756" Type="http://schemas.openxmlformats.org/officeDocument/2006/relationships/hyperlink" Target="https://transparencia.mpuentealto.cl/doctos/2019/21146/868_CE_30596834.pdf" TargetMode="External"/><Relationship Id="rId1179" Type="http://schemas.openxmlformats.org/officeDocument/2006/relationships/hyperlink" Target="https://transparencia.mpuentealto.cl/doctos/2019/21146/1283_CE_32609194.pdf" TargetMode="External"/><Relationship Id="rId1386" Type="http://schemas.openxmlformats.org/officeDocument/2006/relationships/hyperlink" Target="https://transparencia.mpuentealto.cl/doctos/2019/21146/1488_CE_34486045.pdf" TargetMode="External"/><Relationship Id="rId104" Type="http://schemas.openxmlformats.org/officeDocument/2006/relationships/hyperlink" Target="https://transparencia.mpuentealto.cl/doctos/2019/21146/104_CE_24980340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1246" Type="http://schemas.openxmlformats.org/officeDocument/2006/relationships/hyperlink" Target="https://transparencia.mpuentealto.cl/doctos/2019/21146/1349_CE_33349754.pdf" TargetMode="External"/><Relationship Id="rId92" Type="http://schemas.openxmlformats.org/officeDocument/2006/relationships/hyperlink" Target="https://transparencia.mpuentealto.cl/doctos/2019/21146/92_CE_24401404.pdf" TargetMode="External"/><Relationship Id="rId616" Type="http://schemas.openxmlformats.org/officeDocument/2006/relationships/hyperlink" Target="https://transparencia.mpuentealto.cl/doctos/2019/21146/727_CE_29892449.pdf" TargetMode="External"/><Relationship Id="rId823" Type="http://schemas.openxmlformats.org/officeDocument/2006/relationships/hyperlink" Target="https://transparencia.mpuentealto.cl/doctos/2019/21146/935_CE_30921445.pdf" TargetMode="External"/><Relationship Id="rId1453" Type="http://schemas.openxmlformats.org/officeDocument/2006/relationships/hyperlink" Target="https://transparencia.mpuentealto.cl/doctos/2019/21146/1555_CE_34798616.pdf" TargetMode="External"/><Relationship Id="rId255" Type="http://schemas.openxmlformats.org/officeDocument/2006/relationships/hyperlink" Target="https://transparencia.mpuentealto.cl/doctos/2019/21146/370_CE_27116192.pdf" TargetMode="External"/><Relationship Id="rId462" Type="http://schemas.openxmlformats.org/officeDocument/2006/relationships/hyperlink" Target="https://transparencia.mpuentealto.cl/doctos/2019/21146/575_CE_29134289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313" Type="http://schemas.openxmlformats.org/officeDocument/2006/relationships/hyperlink" Target="https://transparencia.mpuentealto.cl/doctos/2019/21146/1415_CE_33983897.pdf" TargetMode="External"/><Relationship Id="rId1397" Type="http://schemas.openxmlformats.org/officeDocument/2006/relationships/hyperlink" Target="https://transparencia.mpuentealto.cl/doctos/2019/21146/1499_CE_34552391.pdf" TargetMode="External"/><Relationship Id="rId1520" Type="http://schemas.openxmlformats.org/officeDocument/2006/relationships/hyperlink" Target="https://transparencia.mpuentealto.cl/doctos/2019/21146/1622_CE_35701062.pdf" TargetMode="External"/><Relationship Id="rId115" Type="http://schemas.openxmlformats.org/officeDocument/2006/relationships/hyperlink" Target="https://transparencia.mpuentealto.cl/doctos/2019/21146/113_CE_25573174.pdf" TargetMode="External"/><Relationship Id="rId322" Type="http://schemas.openxmlformats.org/officeDocument/2006/relationships/hyperlink" Target="https://transparencia.mpuentealto.cl/doctos/2019/21146/435_CE_27455725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99" Type="http://schemas.openxmlformats.org/officeDocument/2006/relationships/hyperlink" Target="https://transparencia.mpuentealto.cl/doctos/2019/21146/321_CE_26980164.pdf" TargetMode="External"/><Relationship Id="rId627" Type="http://schemas.openxmlformats.org/officeDocument/2006/relationships/hyperlink" Target="https://transparencia.mpuentealto.cl/doctos/2019/21146/738_CE_29968997.pdf" TargetMode="External"/><Relationship Id="rId834" Type="http://schemas.openxmlformats.org/officeDocument/2006/relationships/hyperlink" Target="https://transparencia.mpuentealto.cl/doctos/2019/21146/947_CE_30936528.pdf" TargetMode="External"/><Relationship Id="rId1257" Type="http://schemas.openxmlformats.org/officeDocument/2006/relationships/hyperlink" Target="https://transparencia.mpuentealto.cl/doctos/2019/21146/1360_CE_33464994.pdf" TargetMode="External"/><Relationship Id="rId1464" Type="http://schemas.openxmlformats.org/officeDocument/2006/relationships/hyperlink" Target="https://transparencia.mpuentealto.cl/doctos/2019/21146/1566_CE_34869303.pdf" TargetMode="External"/><Relationship Id="rId266" Type="http://schemas.openxmlformats.org/officeDocument/2006/relationships/hyperlink" Target="https://transparencia.mpuentealto.cl/doctos/2019/21146/380_CE_27148092.pdf" TargetMode="External"/><Relationship Id="rId473" Type="http://schemas.openxmlformats.org/officeDocument/2006/relationships/hyperlink" Target="https://transparencia.mpuentealto.cl/doctos/2019/21146/585_CE_29165868.pdf" TargetMode="External"/><Relationship Id="rId680" Type="http://schemas.openxmlformats.org/officeDocument/2006/relationships/hyperlink" Target="https://transparencia.mpuentealto.cl/doctos/2019/21146/.pdf791_CE_30252937" TargetMode="External"/><Relationship Id="rId901" Type="http://schemas.openxmlformats.org/officeDocument/2006/relationships/hyperlink" Target="https://transparencia.mpuentealto.cl/doctos/2019/21146/1013_CE_31134447.pdf" TargetMode="External"/><Relationship Id="rId1117" Type="http://schemas.openxmlformats.org/officeDocument/2006/relationships/hyperlink" Target="https://transparencia.mpuentealto.cl/doctos/2019/21146/1224_CE_32255074.pdf" TargetMode="External"/><Relationship Id="rId1324" Type="http://schemas.openxmlformats.org/officeDocument/2006/relationships/hyperlink" Target="https://transparencia.mpuentealto.cl/doctos/2019/21146/1426_CE_34045262.pdf" TargetMode="External"/><Relationship Id="rId1531" Type="http://schemas.openxmlformats.org/officeDocument/2006/relationships/hyperlink" Target="https://transparencia.mpuentealto.cl/doctos/2019/21146/1633_CE_35767686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85" Type="http://schemas.openxmlformats.org/officeDocument/2006/relationships/hyperlink" Target="https://transparencia.mpuentealto.cl/doctos/2019/21146/1097_CE_31591282.pdf" TargetMode="External"/><Relationship Id="rId1170" Type="http://schemas.openxmlformats.org/officeDocument/2006/relationships/hyperlink" Target="https://transparencia.mpuentealto.cl/doctos/2019/21146/1276_CE_32572946.pdf" TargetMode="External"/><Relationship Id="rId638" Type="http://schemas.openxmlformats.org/officeDocument/2006/relationships/hyperlink" Target="https://transparencia.mpuentealto.cl/doctos/2019/21146/749_CE_29986927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1268" Type="http://schemas.openxmlformats.org/officeDocument/2006/relationships/hyperlink" Target="https://transparencia.mpuentealto.cl/doctos/2019/21146/1371_CE_33492464.pdf" TargetMode="External"/><Relationship Id="rId1475" Type="http://schemas.openxmlformats.org/officeDocument/2006/relationships/hyperlink" Target="https://transparencia.mpuentealto.cl/doctos/2019/21146/1578_CE_34909108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1128" Type="http://schemas.openxmlformats.org/officeDocument/2006/relationships/hyperlink" Target="https://transparencia.mpuentealto.cl/doctos/2019/21146/1235_CE_32337491.pdf" TargetMode="External"/><Relationship Id="rId1335" Type="http://schemas.openxmlformats.org/officeDocument/2006/relationships/hyperlink" Target="https://transparencia.mpuentealto.cl/doctos/2019/21146/1437_CE_34124915.pdf" TargetMode="External"/><Relationship Id="rId1542" Type="http://schemas.openxmlformats.org/officeDocument/2006/relationships/printerSettings" Target="../printerSettings/printerSettings1.bin"/><Relationship Id="rId137" Type="http://schemas.openxmlformats.org/officeDocument/2006/relationships/hyperlink" Target="https://transparencia.mpuentealto.cl/doctos/2019/21146/261_CE_26484824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96" Type="http://schemas.openxmlformats.org/officeDocument/2006/relationships/hyperlink" Target="https://transparencia.mpuentealto.cl/doctos/2019/21146/1108_CE_31638559.pdf" TargetMode="External"/><Relationship Id="rId41" Type="http://schemas.openxmlformats.org/officeDocument/2006/relationships/hyperlink" Target="https://transparencia.mpuentealto.cl/doctos/2019/21146/41_RE_2738323.pdf" TargetMode="External"/><Relationship Id="rId551" Type="http://schemas.openxmlformats.org/officeDocument/2006/relationships/hyperlink" Target="https://transparencia.mpuentealto.cl/doctos/2019/21146/662_CE_29551541.pdf" TargetMode="External"/><Relationship Id="rId649" Type="http://schemas.openxmlformats.org/officeDocument/2006/relationships/hyperlink" Target="https://transparencia.mpuentealto.cl/doctos/2019/21146/760_CE_30034021.pdf" TargetMode="External"/><Relationship Id="rId856" Type="http://schemas.openxmlformats.org/officeDocument/2006/relationships/hyperlink" Target="https://transparencia.mpuentealto.cl/doctos/2019/21146/968_CE_30995549.pdf" TargetMode="External"/><Relationship Id="rId1181" Type="http://schemas.openxmlformats.org/officeDocument/2006/relationships/hyperlink" Target="https://transparencia.mpuentealto.cl/doctos/2019/21146/1286_CE_32619485.pdf" TargetMode="External"/><Relationship Id="rId1279" Type="http://schemas.openxmlformats.org/officeDocument/2006/relationships/hyperlink" Target="https://transparencia.mpuentealto.cl/doctos/2019/21146/1381_CE_33633304.pdf" TargetMode="External"/><Relationship Id="rId1402" Type="http://schemas.openxmlformats.org/officeDocument/2006/relationships/hyperlink" Target="https://transparencia.mpuentealto.cl/doctos/2019/21146/1504_CE_34568457.pdf" TargetMode="External"/><Relationship Id="rId1486" Type="http://schemas.openxmlformats.org/officeDocument/2006/relationships/hyperlink" Target="https://transparencia.mpuentealto.cl/doctos/2019/21146/1588_CE_35152695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509" Type="http://schemas.openxmlformats.org/officeDocument/2006/relationships/hyperlink" Target="https://transparencia.mpuentealto.cl/doctos/2019/21146/620_CE_29350097.pdf" TargetMode="External"/><Relationship Id="rId1041" Type="http://schemas.openxmlformats.org/officeDocument/2006/relationships/hyperlink" Target="https://transparencia.mpuentealto.cl/doctos/2019/21146/1152_CE_31899861.pdf" TargetMode="External"/><Relationship Id="rId1139" Type="http://schemas.openxmlformats.org/officeDocument/2006/relationships/hyperlink" Target="https://transparencia.mpuentealto.cl/doctos/2019/21146/1245_CE_32388756.pdf" TargetMode="External"/><Relationship Id="rId1346" Type="http://schemas.openxmlformats.org/officeDocument/2006/relationships/hyperlink" Target="https://transparencia.mpuentealto.cl/doctos/2019/21146/1448_CE_34207736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923" Type="http://schemas.openxmlformats.org/officeDocument/2006/relationships/hyperlink" Target="https://transparencia.mpuentealto.cl/doctos/2019/21146/1035_CE_31262072.pdf" TargetMode="External"/><Relationship Id="rId52" Type="http://schemas.openxmlformats.org/officeDocument/2006/relationships/hyperlink" Target="https://transparencia.mpuentealto.cl/doctos/2019/21146/53_CE_15936434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562" Type="http://schemas.openxmlformats.org/officeDocument/2006/relationships/hyperlink" Target="https://transparencia.mpuentealto.cl/doctos/2019/21146/.pdf673_CE_29598243" TargetMode="External"/><Relationship Id="rId1192" Type="http://schemas.openxmlformats.org/officeDocument/2006/relationships/hyperlink" Target="https://transparencia.mpuentealto.cl/doctos/2019/21146/1297_CE_32741318.pdf" TargetMode="External"/><Relationship Id="rId1206" Type="http://schemas.openxmlformats.org/officeDocument/2006/relationships/hyperlink" Target="https://transparencia.mpuentealto.cl/doctos/2019/21146/1310_CE_32855313.pdf" TargetMode="External"/><Relationship Id="rId1413" Type="http://schemas.openxmlformats.org/officeDocument/2006/relationships/hyperlink" Target="https://transparencia.mpuentealto.cl/doctos/2019/21146/1515_CE_34625640.pdf" TargetMode="External"/><Relationship Id="rId215" Type="http://schemas.openxmlformats.org/officeDocument/2006/relationships/hyperlink" Target="https://transparencia.mpuentealto.cl/doctos/2019/21146/335_CE_27011821.pdf" TargetMode="External"/><Relationship Id="rId422" Type="http://schemas.openxmlformats.org/officeDocument/2006/relationships/hyperlink" Target="https://transparencia.mpuentealto.cl/doctos/2019/21146/535_CE_28855171.pdf" TargetMode="External"/><Relationship Id="rId867" Type="http://schemas.openxmlformats.org/officeDocument/2006/relationships/hyperlink" Target="https://transparencia.mpuentealto.cl/doctos/2019/21146/979_CE_31012194.pdf" TargetMode="External"/><Relationship Id="rId1052" Type="http://schemas.openxmlformats.org/officeDocument/2006/relationships/hyperlink" Target="https://transparencia.mpuentealto.cl/doctos/2019/21146/1163_CE_%2031947565.pdf" TargetMode="External"/><Relationship Id="rId1497" Type="http://schemas.openxmlformats.org/officeDocument/2006/relationships/hyperlink" Target="https://transparencia.mpuentealto.cl/doctos/2019/21146/1599_CE_35318134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1357" Type="http://schemas.openxmlformats.org/officeDocument/2006/relationships/hyperlink" Target="https://transparencia.mpuentealto.cl/doctos/2019/21146/1459_CE_34312281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1217" Type="http://schemas.openxmlformats.org/officeDocument/2006/relationships/hyperlink" Target="https://transparencia.mpuentealto.cl/doctos/2019/21146/1321_CE_32963930.pdf" TargetMode="External"/><Relationship Id="rId1424" Type="http://schemas.openxmlformats.org/officeDocument/2006/relationships/hyperlink" Target="https://transparencia.mpuentealto.cl/doctos/2019/21146/1526_CE_34651154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1270" Type="http://schemas.openxmlformats.org/officeDocument/2006/relationships/hyperlink" Target="https://transparencia.mpuentealto.cl/doctos/2019/21146/1372_CE_33530036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21146/1055_RT_R.pdf" TargetMode="External"/><Relationship Id="rId1368" Type="http://schemas.openxmlformats.org/officeDocument/2006/relationships/hyperlink" Target="https://transparencia.mpuentealto.cl/doctos/2019/21146/1470_CE_34394207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1228" Type="http://schemas.openxmlformats.org/officeDocument/2006/relationships/hyperlink" Target="https://transparencia.mpuentealto.cl/doctos/2019/21146/1332_CE_33080420.pdf" TargetMode="External"/><Relationship Id="rId1435" Type="http://schemas.openxmlformats.org/officeDocument/2006/relationships/hyperlink" Target="https://transparencia.mpuentealto.cl/doctos/2019/21146/1537_CE_34691094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1281" Type="http://schemas.openxmlformats.org/officeDocument/2006/relationships/hyperlink" Target="https://transparencia.mpuentealto.cl/doctos/2019/21146/1383_CE_33650662.pdf" TargetMode="External"/><Relationship Id="rId1379" Type="http://schemas.openxmlformats.org/officeDocument/2006/relationships/hyperlink" Target="https://transparencia.mpuentealto.cl/doctos/2019/21146/1481_CE_34454879.pdf" TargetMode="External"/><Relationship Id="rId1502" Type="http://schemas.openxmlformats.org/officeDocument/2006/relationships/hyperlink" Target="https://transparencia.mpuentealto.cl/doctos/2019/21146/1604_CE_35341360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1141" Type="http://schemas.openxmlformats.org/officeDocument/2006/relationships/hyperlink" Target="https://transparencia.mpuentealto.cl/doctos/2019/21146/1247_CE_32397209.pdf" TargetMode="External"/><Relationship Id="rId1239" Type="http://schemas.openxmlformats.org/officeDocument/2006/relationships/hyperlink" Target="https://transparencia.mpuentealto.cl/doctos/2019/21146/1343_CE_33276847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1446" Type="http://schemas.openxmlformats.org/officeDocument/2006/relationships/hyperlink" Target="https://transparencia.mpuentealto.cl/doctos/2019/21146/1548_CE_34724975.pdf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92" Type="http://schemas.openxmlformats.org/officeDocument/2006/relationships/hyperlink" Target="https://transparencia.mpuentealto.cl/doctos/2019/21146/1394_CE_33814946.pdf" TargetMode="External"/><Relationship Id="rId1306" Type="http://schemas.openxmlformats.org/officeDocument/2006/relationships/hyperlink" Target="https://transparencia.mpuentealto.cl/doctos/2019/21146/1408_CE_33931560.pdf" TargetMode="External"/><Relationship Id="rId1513" Type="http://schemas.openxmlformats.org/officeDocument/2006/relationships/hyperlink" Target="https://transparencia.mpuentealto.cl/doctos/2019/21146/1615_CE_35639899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1152" Type="http://schemas.openxmlformats.org/officeDocument/2006/relationships/hyperlink" Target="https://transparencia.mpuentealto.cl/doctos/2019/21146/1259_CE_32437557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1457" Type="http://schemas.openxmlformats.org/officeDocument/2006/relationships/hyperlink" Target="https://transparencia.mpuentealto.cl/doctos/2019/21146/1559_CE_34813721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1317" Type="http://schemas.openxmlformats.org/officeDocument/2006/relationships/hyperlink" Target="https://transparencia.mpuentealto.cl/doctos/2019/21146/1419_CE_34011031.pdf" TargetMode="External"/><Relationship Id="rId1524" Type="http://schemas.openxmlformats.org/officeDocument/2006/relationships/hyperlink" Target="https://transparencia.mpuentealto.cl/doctos/2019/21146/1579_RT_34921289_R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1163" Type="http://schemas.openxmlformats.org/officeDocument/2006/relationships/hyperlink" Target="https://transparencia.mpuentealto.cl/doctos/2019/21146/1270_CE_32539489.pdf" TargetMode="External"/><Relationship Id="rId1370" Type="http://schemas.openxmlformats.org/officeDocument/2006/relationships/hyperlink" Target="https://transparencia.mpuentealto.cl/doctos/2019/21146/1472_CE_34396833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468" Type="http://schemas.openxmlformats.org/officeDocument/2006/relationships/hyperlink" Target="https://transparencia.mpuentealto.cl/doctos/2019/21146/1570_CE_34888317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1230" Type="http://schemas.openxmlformats.org/officeDocument/2006/relationships/hyperlink" Target="https://transparencia.mpuentealto.cl/doctos/2019/21146/1334_CE_33148537.pdf" TargetMode="External"/><Relationship Id="rId1328" Type="http://schemas.openxmlformats.org/officeDocument/2006/relationships/hyperlink" Target="https://transparencia.mpuentealto.cl/doctos/2019/21146/1430_CE_34061332.pdf" TargetMode="External"/><Relationship Id="rId1535" Type="http://schemas.openxmlformats.org/officeDocument/2006/relationships/hyperlink" Target="https://transparencia.mpuentealto.cl/doctos/2019/21146/1638_CE_35813326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174" Type="http://schemas.openxmlformats.org/officeDocument/2006/relationships/hyperlink" Target="https://transparencia.mpuentealto.cl/doctos/2019/21146/1280_CE_32589166.pdf" TargetMode="External"/><Relationship Id="rId1381" Type="http://schemas.openxmlformats.org/officeDocument/2006/relationships/hyperlink" Target="https://transparencia.mpuentealto.cl/doctos/2019/21146/1483_CE_34460600.pdf" TargetMode="External"/><Relationship Id="rId1479" Type="http://schemas.openxmlformats.org/officeDocument/2006/relationships/hyperlink" Target="https://transparencia.mpuentealto.cl/doctos/2019/21146/1581_CE_34949096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1241" Type="http://schemas.openxmlformats.org/officeDocument/2006/relationships/hyperlink" Target="https://transparencia.mpuentealto.cl/doctos/2019/21146/1143_FR_31855588.pdf" TargetMode="External"/><Relationship Id="rId1339" Type="http://schemas.openxmlformats.org/officeDocument/2006/relationships/hyperlink" Target="https://transparencia.mpuentealto.cl/doctos/2019/21146/1441_CE_34147546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185" Type="http://schemas.openxmlformats.org/officeDocument/2006/relationships/hyperlink" Target="https://transparencia.mpuentealto.cl/doctos/2019/21146/1290_CE_32668385.pdf" TargetMode="External"/><Relationship Id="rId1392" Type="http://schemas.openxmlformats.org/officeDocument/2006/relationships/hyperlink" Target="https://transparencia.mpuentealto.cl/doctos/2019/21146/1494_CE_34531901.pdf" TargetMode="External"/><Relationship Id="rId1406" Type="http://schemas.openxmlformats.org/officeDocument/2006/relationships/hyperlink" Target="https://transparencia.mpuentealto.cl/doctos/2019/21146/1508_CE_34583108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1252" Type="http://schemas.openxmlformats.org/officeDocument/2006/relationships/hyperlink" Target="https://transparencia.mpuentealto.cl/doctos/2019/21146/1355_CE_33369101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196" Type="http://schemas.openxmlformats.org/officeDocument/2006/relationships/hyperlink" Target="https://transparencia.mpuentealto.cl/doctos/2019/21146/1301_CE_32763538.pdf" TargetMode="External"/><Relationship Id="rId1417" Type="http://schemas.openxmlformats.org/officeDocument/2006/relationships/hyperlink" Target="https://transparencia.mpuentealto.cl/doctos/2019/21146/1519_CE_34645782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1263" Type="http://schemas.openxmlformats.org/officeDocument/2006/relationships/hyperlink" Target="https://transparencia.mpuentealto.cl/doctos/2019/21146/1366_CE_33470777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1470" Type="http://schemas.openxmlformats.org/officeDocument/2006/relationships/hyperlink" Target="https://transparencia.mpuentealto.cl/doctos/2019/21146/1572_CE_34900133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30" Type="http://schemas.openxmlformats.org/officeDocument/2006/relationships/hyperlink" Target="https://transparencia.mpuentealto.cl/doctos/2019/21146/1432_CE_34099106.pdf" TargetMode="External"/><Relationship Id="rId1428" Type="http://schemas.openxmlformats.org/officeDocument/2006/relationships/hyperlink" Target="https://transparencia.mpuentealto.cl/doctos/2019/21146/1530_CE_34674438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1274" Type="http://schemas.openxmlformats.org/officeDocument/2006/relationships/hyperlink" Target="https://transparencia.mpuentealto.cl/doctos/2019/21146/1376_CE_33562632.pdf" TargetMode="External"/><Relationship Id="rId1481" Type="http://schemas.openxmlformats.org/officeDocument/2006/relationships/hyperlink" Target="https://transparencia.mpuentealto.cl/doctos/2019/21146/1583_CE_35030014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1134" Type="http://schemas.openxmlformats.org/officeDocument/2006/relationships/hyperlink" Target="https://transparencia.mpuentealto.cl/doctos/2019/21146/1241_CE_32359212.pdf" TargetMode="External"/><Relationship Id="rId1341" Type="http://schemas.openxmlformats.org/officeDocument/2006/relationships/hyperlink" Target="https://transparencia.mpuentealto.cl/doctos/2019/21146/1443_CE_3417006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1201" Type="http://schemas.openxmlformats.org/officeDocument/2006/relationships/hyperlink" Target="https://transparencia.mpuentealto.cl/doctos/2019/21146/1306_CE_32828203.pdf" TargetMode="External"/><Relationship Id="rId1439" Type="http://schemas.openxmlformats.org/officeDocument/2006/relationships/hyperlink" Target="https://transparencia.mpuentealto.cl/doctos/2019/21146/1541_CE_34706655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1285" Type="http://schemas.openxmlformats.org/officeDocument/2006/relationships/hyperlink" Target="https://transparencia.mpuentealto.cl/doctos/2019/21146/1387_CE_33718231.pdf" TargetMode="External"/><Relationship Id="rId1492" Type="http://schemas.openxmlformats.org/officeDocument/2006/relationships/hyperlink" Target="https://transparencia.mpuentealto.cl/doctos/2019/21146/1594_CE_35254192.pdf" TargetMode="External"/><Relationship Id="rId1506" Type="http://schemas.openxmlformats.org/officeDocument/2006/relationships/hyperlink" Target="https://transparencia.mpuentealto.cl/doctos/2019/21146/1608_CE_35473407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1145" Type="http://schemas.openxmlformats.org/officeDocument/2006/relationships/hyperlink" Target="https://transparencia.mpuentealto.cl/doctos/2019/21146/1252_CE_32421375.pdf" TargetMode="External"/><Relationship Id="rId1352" Type="http://schemas.openxmlformats.org/officeDocument/2006/relationships/hyperlink" Target="https://transparencia.mpuentealto.cl/doctos/2019/21146/1454_CE_34275762.pdf" TargetMode="External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1212" Type="http://schemas.openxmlformats.org/officeDocument/2006/relationships/hyperlink" Target="https://transparencia.mpuentealto.cl/doctos/2019/21146/1316_CE_3290133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296" Type="http://schemas.openxmlformats.org/officeDocument/2006/relationships/hyperlink" Target="https://transparencia.mpuentealto.cl/doctos/2019/21146/1398_CE_33893162.pdf" TargetMode="External"/><Relationship Id="rId1517" Type="http://schemas.openxmlformats.org/officeDocument/2006/relationships/hyperlink" Target="https://transparencia.mpuentealto.cl/doctos/2019/21146/1619_CE_35676583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1156" Type="http://schemas.openxmlformats.org/officeDocument/2006/relationships/hyperlink" Target="https://transparencia.mpuentealto.cl/doctos/2019/21146/1262_CE_32454441.pdf" TargetMode="External"/><Relationship Id="rId1363" Type="http://schemas.openxmlformats.org/officeDocument/2006/relationships/hyperlink" Target="https://transparencia.mpuentealto.cl/doctos/2019/21146/1464_CE_34360715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1223" Type="http://schemas.openxmlformats.org/officeDocument/2006/relationships/hyperlink" Target="https://transparencia.mpuentealto.cl/doctos/2019/21146/1327_CE_33038682.pdf" TargetMode="External"/><Relationship Id="rId1430" Type="http://schemas.openxmlformats.org/officeDocument/2006/relationships/hyperlink" Target="https://transparencia.mpuentealto.cl/doctos/2019/21146/1532_CE_34683457.pdf" TargetMode="External"/><Relationship Id="rId1528" Type="http://schemas.openxmlformats.org/officeDocument/2006/relationships/hyperlink" Target="https://transparencia.mpuentealto.cl/doctos/2019/21146/1630_CE_35759317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1167" Type="http://schemas.openxmlformats.org/officeDocument/2006/relationships/hyperlink" Target="https://transparencia.mpuentealto.cl/doctos/2019/21146/1274_CE_32563382.pdf" TargetMode="External"/><Relationship Id="rId1374" Type="http://schemas.openxmlformats.org/officeDocument/2006/relationships/hyperlink" Target="https://transparencia.mpuentealto.cl/doctos/2019/21146/1476_CE_34404088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1234" Type="http://schemas.openxmlformats.org/officeDocument/2006/relationships/hyperlink" Target="https://transparencia.mpuentealto.cl/doctos/2019/21146/1338_CE_33257470.pdf" TargetMode="External"/><Relationship Id="rId1441" Type="http://schemas.openxmlformats.org/officeDocument/2006/relationships/hyperlink" Target="https://transparencia.mpuentealto.cl/doctos/2019/21146/1543_CE_34707327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1301" Type="http://schemas.openxmlformats.org/officeDocument/2006/relationships/hyperlink" Target="https://transparencia.mpuentealto.cl/doctos/2019/21146/1403_CE_33905699.pdf" TargetMode="External"/><Relationship Id="rId1539" Type="http://schemas.openxmlformats.org/officeDocument/2006/relationships/hyperlink" Target="https://transparencia.mpuentealto.cl/doctos/2019/21146/1642_CE_35826856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1178" Type="http://schemas.openxmlformats.org/officeDocument/2006/relationships/hyperlink" Target="https://transparencia.mpuentealto.cl/doctos/2019/21146/1282_CE_32606277.pdf" TargetMode="External"/><Relationship Id="rId1385" Type="http://schemas.openxmlformats.org/officeDocument/2006/relationships/hyperlink" Target="https://transparencia.mpuentealto.cl/doctos/2019/21146/1487_CE_34481492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1245" Type="http://schemas.openxmlformats.org/officeDocument/2006/relationships/hyperlink" Target="https://transparencia.mpuentealto.cl/doctos/2019/21146/1348_CE_33338395.pdf" TargetMode="External"/><Relationship Id="rId1452" Type="http://schemas.openxmlformats.org/officeDocument/2006/relationships/hyperlink" Target="https://transparencia.mpuentealto.cl/doctos/2019/21146/1554_CE_34797557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1312" Type="http://schemas.openxmlformats.org/officeDocument/2006/relationships/hyperlink" Target="https://transparencia.mpuentealto.cl/doctos/2019/21146/1414_CE_33976689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189" Type="http://schemas.openxmlformats.org/officeDocument/2006/relationships/hyperlink" Target="https://transparencia.mpuentealto.cl/doctos/2019/21146/1294_CE_32709243.pdf" TargetMode="External"/><Relationship Id="rId1396" Type="http://schemas.openxmlformats.org/officeDocument/2006/relationships/hyperlink" Target="https://transparencia.mpuentealto.cl/doctos/2019/21146/1498_CE_34542219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1256" Type="http://schemas.openxmlformats.org/officeDocument/2006/relationships/hyperlink" Target="https://transparencia.mpuentealto.cl/doctos/2019/21146/1359_CE_33392639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1463" Type="http://schemas.openxmlformats.org/officeDocument/2006/relationships/hyperlink" Target="https://transparencia.mpuentealto.cl/doctos/2019/21146/1565_CE_34863041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323" Type="http://schemas.openxmlformats.org/officeDocument/2006/relationships/hyperlink" Target="https://transparencia.mpuentealto.cl/doctos/2019/21146/1425_CE_34042670.pdf" TargetMode="External"/><Relationship Id="rId1530" Type="http://schemas.openxmlformats.org/officeDocument/2006/relationships/hyperlink" Target="https://transparencia.mpuentealto.cl/doctos/2019/21146/1632_CE_35766749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1267" Type="http://schemas.openxmlformats.org/officeDocument/2006/relationships/hyperlink" Target="https://transparencia.mpuentealto.cl/doctos/2019/21146/1370_CE_33485511.pdf" TargetMode="External"/><Relationship Id="rId1474" Type="http://schemas.openxmlformats.org/officeDocument/2006/relationships/hyperlink" Target="https://transparencia.mpuentealto.cl/doctos/2019/21146/1577_CE_34912822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1334" Type="http://schemas.openxmlformats.org/officeDocument/2006/relationships/hyperlink" Target="https://transparencia.mpuentealto.cl/doctos/2019/21146/1436_CE_34140138.pdf" TargetMode="External"/><Relationship Id="rId1541" Type="http://schemas.openxmlformats.org/officeDocument/2006/relationships/hyperlink" Target="https://transparencia.mpuentealto.cl/doctos/2019/21146/1635_CE_35778600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1180" Type="http://schemas.openxmlformats.org/officeDocument/2006/relationships/hyperlink" Target="https://transparencia.mpuentealto.cl/doctos/2019/21146/1285_CE_32619359.pdf" TargetMode="External"/><Relationship Id="rId1401" Type="http://schemas.openxmlformats.org/officeDocument/2006/relationships/hyperlink" Target="https://transparencia.mpuentealto.cl/doctos/2019/21146/1503_CE_34566315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1278" Type="http://schemas.openxmlformats.org/officeDocument/2006/relationships/hyperlink" Target="https://transparencia.mpuentealto.cl/doctos/2019/21146/1380_CE_33616334.pdf" TargetMode="External"/><Relationship Id="rId1485" Type="http://schemas.openxmlformats.org/officeDocument/2006/relationships/hyperlink" Target="https://transparencia.mpuentealto.cl/doctos/2019/21146/1587_CE_35139304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138" Type="http://schemas.openxmlformats.org/officeDocument/2006/relationships/hyperlink" Target="https://transparencia.mpuentealto.cl/doctos/2019/21146/1244_CE_32381156.pdf" TargetMode="External"/><Relationship Id="rId1345" Type="http://schemas.openxmlformats.org/officeDocument/2006/relationships/hyperlink" Target="https://transparencia.mpuentealto.cl/doctos/2019/21146/1447_CE_34140843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1191" Type="http://schemas.openxmlformats.org/officeDocument/2006/relationships/hyperlink" Target="https://transparencia.mpuentealto.cl/doctos/2019/21146/1296_CE_32731321.pdf" TargetMode="External"/><Relationship Id="rId1205" Type="http://schemas.openxmlformats.org/officeDocument/2006/relationships/hyperlink" Target="https://transparencia.mpuentealto.cl/doctos/2019/21146/1309_CE_32853210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1289" Type="http://schemas.openxmlformats.org/officeDocument/2006/relationships/hyperlink" Target="https://transparencia.mpuentealto.cl/doctos/2019/21146/1391_CE_33764028.pdf" TargetMode="External"/><Relationship Id="rId1412" Type="http://schemas.openxmlformats.org/officeDocument/2006/relationships/hyperlink" Target="https://transparencia.mpuentealto.cl/doctos/2019/21146/1514_CE_34628231.pdf" TargetMode="External"/><Relationship Id="rId1496" Type="http://schemas.openxmlformats.org/officeDocument/2006/relationships/hyperlink" Target="https://transparencia.mpuentealto.cl/doctos/2019/21146/1598_CE_35307471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149" Type="http://schemas.openxmlformats.org/officeDocument/2006/relationships/hyperlink" Target="https://transparencia.mpuentealto.cl/doctos/2019/21146/1256_CE_32434005.pdf" TargetMode="External"/><Relationship Id="rId1356" Type="http://schemas.openxmlformats.org/officeDocument/2006/relationships/hyperlink" Target="https://transparencia.mpuentealto.cl/doctos/2019/21146/1458_CE_34300984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1216" Type="http://schemas.openxmlformats.org/officeDocument/2006/relationships/hyperlink" Target="https://transparencia.mpuentealto.cl/doctos/2019/21146/1320_CE_32953536.pdf" TargetMode="External"/><Relationship Id="rId1423" Type="http://schemas.openxmlformats.org/officeDocument/2006/relationships/hyperlink" Target="https://transparencia.mpuentealto.cl/doctos/2019/21146/1525_CE_34648805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Relationship Id="rId737" Type="http://schemas.openxmlformats.org/officeDocument/2006/relationships/hyperlink" Target="https://transparencia.mpuentealto.cl/doctos/2019/21146/849_CE_30530109.pdf" TargetMode="External"/><Relationship Id="rId944" Type="http://schemas.openxmlformats.org/officeDocument/2006/relationships/hyperlink" Target="https://transparencia.mpuentealto.cl/doctos/2019/21146/1054_RT_R.pdf" TargetMode="External"/><Relationship Id="rId1367" Type="http://schemas.openxmlformats.org/officeDocument/2006/relationships/hyperlink" Target="https://transparencia.mpuentealto.cl/doctos/2019/21146/1469_CE_34392177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76" Type="http://schemas.openxmlformats.org/officeDocument/2006/relationships/hyperlink" Target="https://transparencia.mpuentealto.cl/doctos/2019/21146/488_CE_28260442.pdf" TargetMode="External"/><Relationship Id="rId583" Type="http://schemas.openxmlformats.org/officeDocument/2006/relationships/hyperlink" Target="https://transparencia.mpuentealto.cl/doctos/2019/21146/694_CE_29721214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1227" Type="http://schemas.openxmlformats.org/officeDocument/2006/relationships/hyperlink" Target="https://transparencia.mpuentealto.cl/doctos/2019/21146/1331_CE_33068855.pdf" TargetMode="External"/><Relationship Id="rId1434" Type="http://schemas.openxmlformats.org/officeDocument/2006/relationships/hyperlink" Target="https://transparencia.mpuentealto.cl/doctos/2019/21146/1536_CE_34691146.pdf" TargetMode="External"/><Relationship Id="rId4" Type="http://schemas.openxmlformats.org/officeDocument/2006/relationships/hyperlink" Target="https://transparencia.mpuentealto.cl/doctos/2019/21146/04_RE_226565.pdf" TargetMode="External"/><Relationship Id="rId236" Type="http://schemas.openxmlformats.org/officeDocument/2006/relationships/hyperlink" Target="https://transparencia.mpuentealto.cl/doctos/2019/21146/352_CE_27066996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88" Type="http://schemas.openxmlformats.org/officeDocument/2006/relationships/hyperlink" Target="https://transparencia.mpuentealto.cl/doctos/2019/21146/1000_CE_31064283.pdf" TargetMode="External"/><Relationship Id="rId1073" Type="http://schemas.openxmlformats.org/officeDocument/2006/relationships/hyperlink" Target="https://transparencia.mpuentealto.cl/doctos/2019/21146/1181_CE_32012703.pdf" TargetMode="External"/><Relationship Id="rId1280" Type="http://schemas.openxmlformats.org/officeDocument/2006/relationships/hyperlink" Target="https://transparencia.mpuentealto.cl/doctos/2019/21146/1382_CE_33650215.pdf" TargetMode="External"/><Relationship Id="rId1501" Type="http://schemas.openxmlformats.org/officeDocument/2006/relationships/hyperlink" Target="https://transparencia.mpuentealto.cl/doctos/2019/21146/1603_CE_35337873.pdf" TargetMode="External"/><Relationship Id="rId303" Type="http://schemas.openxmlformats.org/officeDocument/2006/relationships/hyperlink" Target="https://transparencia.mpuentealto.cl/doctos/2019/21146/415_CE_27308954.pdf" TargetMode="External"/><Relationship Id="rId748" Type="http://schemas.openxmlformats.org/officeDocument/2006/relationships/hyperlink" Target="https://transparencia.mpuentealto.cl/doctos/2019/21146/860_CE_30567828.pdf" TargetMode="External"/><Relationship Id="rId955" Type="http://schemas.openxmlformats.org/officeDocument/2006/relationships/hyperlink" Target="https://transparencia.mpuentealto.cl/doctos/2019/21146/1067_CE_31381623.pdf" TargetMode="External"/><Relationship Id="rId1140" Type="http://schemas.openxmlformats.org/officeDocument/2006/relationships/hyperlink" Target="https://transparencia.mpuentealto.cl/doctos/2019/21146/1246_CE_32395678.pdf" TargetMode="External"/><Relationship Id="rId1378" Type="http://schemas.openxmlformats.org/officeDocument/2006/relationships/hyperlink" Target="https://transparencia.mpuentealto.cl/doctos/2019/21146/1480_CE_34440535.pdf" TargetMode="External"/><Relationship Id="rId84" Type="http://schemas.openxmlformats.org/officeDocument/2006/relationships/hyperlink" Target="https://transparencia.mpuentealto.cl/doctos/2019/21146/84_CE_2392522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1238" Type="http://schemas.openxmlformats.org/officeDocument/2006/relationships/hyperlink" Target="https://transparencia.mpuentealto.cl/doctos/2019/21146/1342_CE_33277023.pdf" TargetMode="External"/><Relationship Id="rId1445" Type="http://schemas.openxmlformats.org/officeDocument/2006/relationships/hyperlink" Target="https://transparencia.mpuentealto.cl/doctos/2019/21146/1547_CE_34733393.pdf" TargetMode="External"/><Relationship Id="rId247" Type="http://schemas.openxmlformats.org/officeDocument/2006/relationships/hyperlink" Target="https://transparencia.mpuentealto.cl/doctos/2019/21146/363_CE_27105089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84" Type="http://schemas.openxmlformats.org/officeDocument/2006/relationships/hyperlink" Target="https://transparencia.mpuentealto.cl/doctos/2019/21146/1192_CE_32044676.pdf" TargetMode="External"/><Relationship Id="rId1305" Type="http://schemas.openxmlformats.org/officeDocument/2006/relationships/hyperlink" Target="https://transparencia.mpuentealto.cl/doctos/2019/21146/1407_CE_33930526.pdf" TargetMode="External"/><Relationship Id="rId107" Type="http://schemas.openxmlformats.org/officeDocument/2006/relationships/hyperlink" Target="https://transparencia.mpuentealto.cl/doctos/2019/21146/107_CE_25026491.pdf" TargetMode="External"/><Relationship Id="rId454" Type="http://schemas.openxmlformats.org/officeDocument/2006/relationships/hyperlink" Target="https://transparencia.mpuentealto.cl/doctos/2019/21146/567_CE_29101917.pdf" TargetMode="External"/><Relationship Id="rId661" Type="http://schemas.openxmlformats.org/officeDocument/2006/relationships/hyperlink" Target="https://transparencia.mpuentealto.cl/doctos/2019/21146/772_CE_30135104.pdf" TargetMode="External"/><Relationship Id="rId759" Type="http://schemas.openxmlformats.org/officeDocument/2006/relationships/hyperlink" Target="https://transparencia.mpuentealto.cl/doctos/2019/21146/871_CE_30617526.pdf" TargetMode="External"/><Relationship Id="rId966" Type="http://schemas.openxmlformats.org/officeDocument/2006/relationships/hyperlink" Target="https://transparencia.mpuentealto.cl/doctos/2019/21146/1078_CE_31506631.pdf" TargetMode="External"/><Relationship Id="rId1291" Type="http://schemas.openxmlformats.org/officeDocument/2006/relationships/hyperlink" Target="https://transparencia.mpuentealto.cl/doctos/2019/21146/1393_CE_33829470.pdf" TargetMode="External"/><Relationship Id="rId1389" Type="http://schemas.openxmlformats.org/officeDocument/2006/relationships/hyperlink" Target="https://transparencia.mpuentealto.cl/doctos/2019/21146/1491_CE_34506503.pdf" TargetMode="External"/><Relationship Id="rId1512" Type="http://schemas.openxmlformats.org/officeDocument/2006/relationships/hyperlink" Target="https://transparencia.mpuentealto.cl/doctos/2019/21146/1614_CE_35637054.pdf" TargetMode="External"/><Relationship Id="rId11" Type="http://schemas.openxmlformats.org/officeDocument/2006/relationships/hyperlink" Target="https://transparencia.mpuentealto.cl/doctos/2019/21146/11_RE_445517.pdf" TargetMode="External"/><Relationship Id="rId314" Type="http://schemas.openxmlformats.org/officeDocument/2006/relationships/hyperlink" Target="https://transparencia.mpuentealto.cl/doctos/2019/21146/426_CE_27389747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619" Type="http://schemas.openxmlformats.org/officeDocument/2006/relationships/hyperlink" Target="https://transparencia.mpuentealto.cl/doctos/2019/21146/730_CE_29903017.pdf" TargetMode="External"/><Relationship Id="rId1151" Type="http://schemas.openxmlformats.org/officeDocument/2006/relationships/hyperlink" Target="https://transparencia.mpuentealto.cl/doctos/2019/21146/1258_CE_32434012.pdf" TargetMode="External"/><Relationship Id="rId1249" Type="http://schemas.openxmlformats.org/officeDocument/2006/relationships/hyperlink" Target="https://transparencia.mpuentealto.cl/doctos/2019/21146/1352_CE_33352259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826" Type="http://schemas.openxmlformats.org/officeDocument/2006/relationships/hyperlink" Target="https://transparencia.mpuentealto.cl/doctos/2019/21146/938_CE_30925635.pdf" TargetMode="External"/><Relationship Id="rId1011" Type="http://schemas.openxmlformats.org/officeDocument/2006/relationships/hyperlink" Target="https://transparencia.mpuentealto.cl/doctos/2019/21146/1122_CE_31741291.pdf" TargetMode="External"/><Relationship Id="rId1109" Type="http://schemas.openxmlformats.org/officeDocument/2006/relationships/hyperlink" Target="https://transparencia.mpuentealto.cl/doctos/2019/21146/1216_CE_32178398.pdf" TargetMode="External"/><Relationship Id="rId1456" Type="http://schemas.openxmlformats.org/officeDocument/2006/relationships/hyperlink" Target="https://transparencia.mpuentealto.cl/doctos/2019/21146/1558_CE_34806545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72" Type="http://schemas.openxmlformats.org/officeDocument/2006/relationships/hyperlink" Target="https://transparencia.mpuentealto.cl/doctos/2019/21146/783_CE_30196545.pdf" TargetMode="External"/><Relationship Id="rId1095" Type="http://schemas.openxmlformats.org/officeDocument/2006/relationships/hyperlink" Target="https://transparencia.mpuentealto.cl/doctos/2019/21146/1202_CE_32096628.pdf" TargetMode="External"/><Relationship Id="rId1316" Type="http://schemas.openxmlformats.org/officeDocument/2006/relationships/hyperlink" Target="https://transparencia.mpuentealto.cl/doctos/2019/21146/1418_CE_34010470.pdf" TargetMode="External"/><Relationship Id="rId1523" Type="http://schemas.openxmlformats.org/officeDocument/2006/relationships/hyperlink" Target="https://transparencia.mpuentealto.cl/doctos/2019/21146/1623_CE_35728549.pdf" TargetMode="External"/><Relationship Id="rId22" Type="http://schemas.openxmlformats.org/officeDocument/2006/relationships/hyperlink" Target="https://transparencia.mpuentealto.cl/doctos/2019/21146/22_RE_3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532" Type="http://schemas.openxmlformats.org/officeDocument/2006/relationships/hyperlink" Target="https://transparencia.mpuentealto.cl/doctos/2019/21146/643_CE_29485592.pdf" TargetMode="External"/><Relationship Id="rId977" Type="http://schemas.openxmlformats.org/officeDocument/2006/relationships/hyperlink" Target="https://transparencia.mpuentealto.cl/doctos/2019/21146/1089_CE_31547876.pdf" TargetMode="External"/><Relationship Id="rId1162" Type="http://schemas.openxmlformats.org/officeDocument/2006/relationships/hyperlink" Target="https://transparencia.mpuentealto.cl/doctos/2019/21146/1268_CE_32537438.pdf" TargetMode="External"/><Relationship Id="rId171" Type="http://schemas.openxmlformats.org/officeDocument/2006/relationships/hyperlink" Target="https://transparencia.mpuentealto.cl/doctos/2019/21146/294_CE_26866270.pdf" TargetMode="External"/><Relationship Id="rId837" Type="http://schemas.openxmlformats.org/officeDocument/2006/relationships/hyperlink" Target="https://transparencia.mpuentealto.cl/doctos/2019/21146/950_CE_30949459.pdf" TargetMode="External"/><Relationship Id="rId1022" Type="http://schemas.openxmlformats.org/officeDocument/2006/relationships/hyperlink" Target="https://transparencia.mpuentealto.cl/doctos/2019/21146/1133_CE_31807609.pdf" TargetMode="External"/><Relationship Id="rId1467" Type="http://schemas.openxmlformats.org/officeDocument/2006/relationships/hyperlink" Target="https://transparencia.mpuentealto.cl/doctos/2019/21146/1569_CE_34875847.pdf" TargetMode="External"/><Relationship Id="rId269" Type="http://schemas.openxmlformats.org/officeDocument/2006/relationships/hyperlink" Target="https://transparencia.mpuentealto.cl/doctos/2019/21146/382_CE_27162940.pdf" TargetMode="External"/><Relationship Id="rId476" Type="http://schemas.openxmlformats.org/officeDocument/2006/relationships/hyperlink" Target="https://transparencia.mpuentealto.cl/doctos/2019/21146/588_CE_29172960.pdf" TargetMode="External"/><Relationship Id="rId683" Type="http://schemas.openxmlformats.org/officeDocument/2006/relationships/hyperlink" Target="https://transparencia.mpuentealto.cl/doctos/2019/21146/794_CE_30261780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327" Type="http://schemas.openxmlformats.org/officeDocument/2006/relationships/hyperlink" Target="https://transparencia.mpuentealto.cl/doctos/2019/21146/1429_CE_34055873.pdf" TargetMode="External"/><Relationship Id="rId1534" Type="http://schemas.openxmlformats.org/officeDocument/2006/relationships/hyperlink" Target="https://transparencia.mpuentealto.cl/doctos/2019/21146/1637_CE_35799623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336" Type="http://schemas.openxmlformats.org/officeDocument/2006/relationships/hyperlink" Target="https://transparencia.mpuentealto.cl/doctos/2019/21146/449_CE_27489239.pdf" TargetMode="External"/><Relationship Id="rId543" Type="http://schemas.openxmlformats.org/officeDocument/2006/relationships/hyperlink" Target="https://transparencia.mpuentealto.cl/doctos/2019/21146/655_CE_29517958pdf" TargetMode="External"/><Relationship Id="rId988" Type="http://schemas.openxmlformats.org/officeDocument/2006/relationships/hyperlink" Target="https://transparencia.mpuentealto.cl/doctos/2019/21146/1100_CE_31621480.pdf" TargetMode="External"/><Relationship Id="rId1173" Type="http://schemas.openxmlformats.org/officeDocument/2006/relationships/hyperlink" Target="https://transparencia.mpuentealto.cl/doctos/2019/21146/1279_CE_32574064.pdf" TargetMode="External"/><Relationship Id="rId1380" Type="http://schemas.openxmlformats.org/officeDocument/2006/relationships/hyperlink" Target="https://transparencia.mpuentealto.cl/doctos/2019/21146/1482_CE_34454690.pdf" TargetMode="External"/><Relationship Id="rId182" Type="http://schemas.openxmlformats.org/officeDocument/2006/relationships/hyperlink" Target="https://transparencia.mpuentealto.cl/doctos/2019/21146/304_CE_26887227.pdf" TargetMode="External"/><Relationship Id="rId403" Type="http://schemas.openxmlformats.org/officeDocument/2006/relationships/hyperlink" Target="https://transparencia.mpuentealto.cl/doctos/2019/21146/516_CE_28621047.pdf" TargetMode="External"/><Relationship Id="rId750" Type="http://schemas.openxmlformats.org/officeDocument/2006/relationships/hyperlink" Target="https://transparencia.mpuentealto.cl/doctos/2019/21146/862_CE_30571171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1478" Type="http://schemas.openxmlformats.org/officeDocument/2006/relationships/hyperlink" Target="https://transparencia.mpuentealto.cl/doctos/2019/21146/1580_CE_34927094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240" Type="http://schemas.openxmlformats.org/officeDocument/2006/relationships/hyperlink" Target="https://transparencia.mpuentealto.cl/doctos/2019/21146/1344_CE_33283235.pdf" TargetMode="External"/><Relationship Id="rId1338" Type="http://schemas.openxmlformats.org/officeDocument/2006/relationships/hyperlink" Target="https://transparencia.mpuentealto.cl/doctos/2019/21146/1440_CE_34145215.pdf" TargetMode="External"/><Relationship Id="rId347" Type="http://schemas.openxmlformats.org/officeDocument/2006/relationships/hyperlink" Target="https://transparencia.mpuentealto.cl/doctos/2019/21146/460_CE_27694184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1184" Type="http://schemas.openxmlformats.org/officeDocument/2006/relationships/hyperlink" Target="https://transparencia.mpuentealto.cl/doctos/2019/21146/1289_CE_32659128.pdf" TargetMode="External"/><Relationship Id="rId1405" Type="http://schemas.openxmlformats.org/officeDocument/2006/relationships/hyperlink" Target="https://transparencia.mpuentealto.cl/doctos/2019/21146/1507_CE_34582811.pdf" TargetMode="External"/><Relationship Id="rId44" Type="http://schemas.openxmlformats.org/officeDocument/2006/relationships/hyperlink" Target="https://transparencia.mpuentealto.cl/doctos/2019/21146/44_RE_2839543.pdf" TargetMode="External"/><Relationship Id="rId554" Type="http://schemas.openxmlformats.org/officeDocument/2006/relationships/hyperlink" Target="https://transparencia.mpuentealto.cl/doctos/2019/21146/665_CE_29091512.pdf" TargetMode="External"/><Relationship Id="rId761" Type="http://schemas.openxmlformats.org/officeDocument/2006/relationships/hyperlink" Target="https://transparencia.mpuentealto.cl/doctos/2019/21146/873_CE_30618838.pdf" TargetMode="External"/><Relationship Id="rId859" Type="http://schemas.openxmlformats.org/officeDocument/2006/relationships/hyperlink" Target="https://transparencia.mpuentealto.cl/doctos/2019/21146/971_CE_30997851.pdf" TargetMode="External"/><Relationship Id="rId1391" Type="http://schemas.openxmlformats.org/officeDocument/2006/relationships/hyperlink" Target="https://transparencia.mpuentealto.cl/doctos/2019/21146/1493_CE_34515624.pdf" TargetMode="External"/><Relationship Id="rId1489" Type="http://schemas.openxmlformats.org/officeDocument/2006/relationships/hyperlink" Target="https://transparencia.mpuentealto.cl/doctos/2019/21146/1591_CE_35235523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414" Type="http://schemas.openxmlformats.org/officeDocument/2006/relationships/hyperlink" Target="https://transparencia.mpuentealto.cl/doctos/2019/21146/527_CE_28806650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1044" Type="http://schemas.openxmlformats.org/officeDocument/2006/relationships/hyperlink" Target="https://transparencia.mpuentealto.cl/doctos/2019/21146/1155_CE_31916007.pdf" TargetMode="External"/><Relationship Id="rId1251" Type="http://schemas.openxmlformats.org/officeDocument/2006/relationships/hyperlink" Target="https://transparencia.mpuentealto.cl/doctos/2019/21146/1354_CE_33355848.pdf" TargetMode="External"/><Relationship Id="rId1349" Type="http://schemas.openxmlformats.org/officeDocument/2006/relationships/hyperlink" Target="https://transparencia.mpuentealto.cl/doctos/2019/21146/1451_CE_34255248.pdf" TargetMode="External"/><Relationship Id="rId260" Type="http://schemas.openxmlformats.org/officeDocument/2006/relationships/hyperlink" Target="https://transparencia.mpuentealto.cl/doctos/2019/21146/374_CE_27121875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1111" Type="http://schemas.openxmlformats.org/officeDocument/2006/relationships/hyperlink" Target="https://transparencia.mpuentealto.cl/doctos/2019/21146/1218_CE_32208231.pdf" TargetMode="External"/><Relationship Id="rId55" Type="http://schemas.openxmlformats.org/officeDocument/2006/relationships/hyperlink" Target="https://transparencia.mpuentealto.cl/doctos/2019/21146/55_RE_16113035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72" Type="http://schemas.openxmlformats.org/officeDocument/2006/relationships/hyperlink" Target="https://transparencia.mpuentealto.cl/doctos/2019/21146/884_CE_30739146.pdf" TargetMode="External"/><Relationship Id="rId1195" Type="http://schemas.openxmlformats.org/officeDocument/2006/relationships/hyperlink" Target="https://transparencia.mpuentealto.cl/doctos/2019/21146/1300_CE_32759550.pdf" TargetMode="External"/><Relationship Id="rId1209" Type="http://schemas.openxmlformats.org/officeDocument/2006/relationships/hyperlink" Target="https://transparencia.mpuentealto.cl/doctos/2019/21146/1313_CE_32882087.pdf" TargetMode="External"/><Relationship Id="rId1416" Type="http://schemas.openxmlformats.org/officeDocument/2006/relationships/hyperlink" Target="https://transparencia.mpuentealto.cl/doctos/2019/21146/1518_CE_34615841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262" Type="http://schemas.openxmlformats.org/officeDocument/2006/relationships/hyperlink" Target="https://transparencia.mpuentealto.cl/doctos/2019/21146/1365_CE_33470669.pdf" TargetMode="External"/><Relationship Id="rId271" Type="http://schemas.openxmlformats.org/officeDocument/2006/relationships/hyperlink" Target="https://transparencia.mpuentealto.cl/doctos/2019/21146/384_CE_27161508.pdf" TargetMode="External"/><Relationship Id="rId937" Type="http://schemas.openxmlformats.org/officeDocument/2006/relationships/hyperlink" Target="https://transparencia.mpuentealto.cl/doctos/2019/21146/1049_CE_31313015.pdf" TargetMode="External"/><Relationship Id="rId1122" Type="http://schemas.openxmlformats.org/officeDocument/2006/relationships/hyperlink" Target="https://transparencia.mpuentealto.cl/doctos/2019/21146/1229_CE_32299090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69" Type="http://schemas.openxmlformats.org/officeDocument/2006/relationships/hyperlink" Target="https://transparencia.mpuentealto.cl/doctos/2019/21146/481_CE_28053406.pdf" TargetMode="External"/><Relationship Id="rId576" Type="http://schemas.openxmlformats.org/officeDocument/2006/relationships/hyperlink" Target="https://transparencia.mpuentealto.cl/doctos/2019/21146/687_CE_29680541.pdf" TargetMode="External"/><Relationship Id="rId783" Type="http://schemas.openxmlformats.org/officeDocument/2006/relationships/hyperlink" Target="https://transparencia.mpuentealto.cl/doctos/2019/21146/895_CE_30825715.pdf" TargetMode="External"/><Relationship Id="rId990" Type="http://schemas.openxmlformats.org/officeDocument/2006/relationships/hyperlink" Target="https://transparencia.mpuentealto.cl/doctos/2019/21146/1102_CE_31622045.pdf" TargetMode="External"/><Relationship Id="rId1427" Type="http://schemas.openxmlformats.org/officeDocument/2006/relationships/hyperlink" Target="https://transparencia.mpuentealto.cl/doctos/2019/21146/1529_CE_34673720.pdf" TargetMode="External"/><Relationship Id="rId229" Type="http://schemas.openxmlformats.org/officeDocument/2006/relationships/hyperlink" Target="https://transparencia.mpuentealto.cl/doctos/2019/21146/347_RE_27056802.pdf" TargetMode="External"/><Relationship Id="rId436" Type="http://schemas.openxmlformats.org/officeDocument/2006/relationships/hyperlink" Target="https://transparencia.mpuentealto.cl/doctos/2019/21146/549_CE_29002663.pdf" TargetMode="External"/><Relationship Id="rId643" Type="http://schemas.openxmlformats.org/officeDocument/2006/relationships/hyperlink" Target="https://transparencia.mpuentealto.cl/doctos/2019/21146/754_CE_30011787.pdf" TargetMode="External"/><Relationship Id="rId1066" Type="http://schemas.openxmlformats.org/officeDocument/2006/relationships/hyperlink" Target="https://transparencia.mpuentealto.cl/doctos/2019/21146/1174_CE_31986611.pdf" TargetMode="External"/><Relationship Id="rId1273" Type="http://schemas.openxmlformats.org/officeDocument/2006/relationships/hyperlink" Target="https://transparencia.mpuentealto.cl/doctos/2019/21146/1375_CE_33550817.pdf" TargetMode="External"/><Relationship Id="rId1480" Type="http://schemas.openxmlformats.org/officeDocument/2006/relationships/hyperlink" Target="https://transparencia.mpuentealto.cl/doctos/2019/21146/1582_CE_34939571.pdf" TargetMode="External"/><Relationship Id="rId850" Type="http://schemas.openxmlformats.org/officeDocument/2006/relationships/hyperlink" Target="https://transparencia.mpuentealto.cl/doctos/2019/21146/962_CE_30974643.pdf" TargetMode="External"/><Relationship Id="rId948" Type="http://schemas.openxmlformats.org/officeDocument/2006/relationships/hyperlink" Target="https://transparencia.mpuentealto.cl/doctos/2019/21146/1060_CE_31335802.pdf" TargetMode="External"/><Relationship Id="rId1133" Type="http://schemas.openxmlformats.org/officeDocument/2006/relationships/hyperlink" Target="https://transparencia.mpuentealto.cl/doctos/2019/21146/1240_CE_32355169.pdf" TargetMode="External"/><Relationship Id="rId77" Type="http://schemas.openxmlformats.org/officeDocument/2006/relationships/hyperlink" Target="https://transparencia.mpuentealto.cl/doctos/2019/21146/77_CE_23478000.pdf" TargetMode="External"/><Relationship Id="rId282" Type="http://schemas.openxmlformats.org/officeDocument/2006/relationships/hyperlink" Target="https://transparencia.mpuentealto.cl/doctos/2019/21146/394_CE_27190988.pdf" TargetMode="External"/><Relationship Id="rId503" Type="http://schemas.openxmlformats.org/officeDocument/2006/relationships/hyperlink" Target="https://transparencia.mpuentealto.cl/doctos/2019/21146/614_CE_29327694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808" Type="http://schemas.openxmlformats.org/officeDocument/2006/relationships/hyperlink" Target="https://transparencia.mpuentealto.cl/doctos/2019/21146/920_CE_30878591.pdf" TargetMode="External"/><Relationship Id="rId1340" Type="http://schemas.openxmlformats.org/officeDocument/2006/relationships/hyperlink" Target="https://transparencia.mpuentealto.cl/doctos/2019/21146/1442_CE_34153374.pdf" TargetMode="External"/><Relationship Id="rId1438" Type="http://schemas.openxmlformats.org/officeDocument/2006/relationships/hyperlink" Target="https://transparencia.mpuentealto.cl/doctos/2019/21146/1540_CE_34700167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447" Type="http://schemas.openxmlformats.org/officeDocument/2006/relationships/hyperlink" Target="https://transparencia.mpuentealto.cl/doctos/2019/21146/560_CE_29070984.pdf" TargetMode="External"/><Relationship Id="rId794" Type="http://schemas.openxmlformats.org/officeDocument/2006/relationships/hyperlink" Target="https://transparencia.mpuentealto.cl/doctos/2019/21146/906_CE_30844031.pdf" TargetMode="External"/><Relationship Id="rId1077" Type="http://schemas.openxmlformats.org/officeDocument/2006/relationships/hyperlink" Target="https://transparencia.mpuentealto.cl/doctos/2019/21146/1185_CE_32030499.pdf" TargetMode="External"/><Relationship Id="rId1200" Type="http://schemas.openxmlformats.org/officeDocument/2006/relationships/hyperlink" Target="https://transparencia.mpuentealto.cl/doctos/2019/21146/1305_CE_32826260.pdf" TargetMode="External"/><Relationship Id="rId654" Type="http://schemas.openxmlformats.org/officeDocument/2006/relationships/hyperlink" Target="https://transparencia.mpuentealto.cl/doctos/2019/21146/765_CE_30077544" TargetMode="External"/><Relationship Id="rId861" Type="http://schemas.openxmlformats.org/officeDocument/2006/relationships/hyperlink" Target="https://transparencia.mpuentealto.cl/doctos/2019/21146/973_CE_31002598.pdf" TargetMode="External"/><Relationship Id="rId959" Type="http://schemas.openxmlformats.org/officeDocument/2006/relationships/hyperlink" Target="https://transparencia.mpuentealto.cl/doctos/2019/21146/1071_CE_314559912.pdf" TargetMode="External"/><Relationship Id="rId1284" Type="http://schemas.openxmlformats.org/officeDocument/2006/relationships/hyperlink" Target="https://transparencia.mpuentealto.cl/doctos/2019/21146/1386_CE_33711597.pdf" TargetMode="External"/><Relationship Id="rId1491" Type="http://schemas.openxmlformats.org/officeDocument/2006/relationships/hyperlink" Target="https://transparencia.mpuentealto.cl/doctos/2019/21146/1593_CE_35252846.pdf" TargetMode="External"/><Relationship Id="rId1505" Type="http://schemas.openxmlformats.org/officeDocument/2006/relationships/hyperlink" Target="https://transparencia.mpuentealto.cl/doctos/2019/21146/1607_CE_35436056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514" Type="http://schemas.openxmlformats.org/officeDocument/2006/relationships/hyperlink" Target="https://transparencia.mpuentealto.cl/doctos/2019/21146/625_CE_29379920.pdf" TargetMode="External"/><Relationship Id="rId721" Type="http://schemas.openxmlformats.org/officeDocument/2006/relationships/hyperlink" Target="https://transparencia.mpuentealto.cl/doctos/2019/21146/832_CE_30443661.pdf" TargetMode="External"/><Relationship Id="rId1144" Type="http://schemas.openxmlformats.org/officeDocument/2006/relationships/hyperlink" Target="https://transparencia.mpuentealto.cl/doctos/2019/21146/1251_CE_32420706.pdf" TargetMode="External"/><Relationship Id="rId1351" Type="http://schemas.openxmlformats.org/officeDocument/2006/relationships/hyperlink" Target="https://transparencia.mpuentealto.cl/doctos/2019/21146/1453_CE_34262543.pdf" TargetMode="External"/><Relationship Id="rId1449" Type="http://schemas.openxmlformats.org/officeDocument/2006/relationships/hyperlink" Target="https://transparencia.mpuentealto.cl/doctos/2019/21146/1551_CE_34747184.pdf" TargetMode="External"/><Relationship Id="rId88" Type="http://schemas.openxmlformats.org/officeDocument/2006/relationships/hyperlink" Target="https://transparencia.mpuentealto.cl/doctos/2019/21146/88_CE_24078239.pdf" TargetMode="External"/><Relationship Id="rId153" Type="http://schemas.openxmlformats.org/officeDocument/2006/relationships/hyperlink" Target="https://transparencia.mpuentealto.cl/doctos/2019/21146/277_CE_26671270.pdf" TargetMode="External"/><Relationship Id="rId360" Type="http://schemas.openxmlformats.org/officeDocument/2006/relationships/hyperlink" Target="http://transparencia.mpuentealto.cl/doctos/2019/21146/473_CE_27977465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1004" Type="http://schemas.openxmlformats.org/officeDocument/2006/relationships/hyperlink" Target="https://transparencia.mpuentealto.cl/doctos/2019/21146/592_FR_29185333.pdf" TargetMode="External"/><Relationship Id="rId1211" Type="http://schemas.openxmlformats.org/officeDocument/2006/relationships/hyperlink" Target="https://transparencia.mpuentealto.cl/doctos/2019/21146/1315_CE_32887646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65" Type="http://schemas.openxmlformats.org/officeDocument/2006/relationships/hyperlink" Target="https://transparencia.mpuentealto.cl/doctos/2019/21146/776_CE_30148654.pdf" TargetMode="External"/><Relationship Id="rId872" Type="http://schemas.openxmlformats.org/officeDocument/2006/relationships/hyperlink" Target="https://transparencia.mpuentealto.cl/doctos/2019/21146/984_CE_31033614.pdf" TargetMode="External"/><Relationship Id="rId1088" Type="http://schemas.openxmlformats.org/officeDocument/2006/relationships/hyperlink" Target="https://transparencia.mpuentealto.cl/doctos/2019/21146/1196_CE_32054271.pdf" TargetMode="External"/><Relationship Id="rId1295" Type="http://schemas.openxmlformats.org/officeDocument/2006/relationships/hyperlink" Target="https://transparencia.mpuentealto.cl/doctos/2019/21146/1397_CE_33858998.pdf" TargetMode="External"/><Relationship Id="rId1309" Type="http://schemas.openxmlformats.org/officeDocument/2006/relationships/hyperlink" Target="https://transparencia.mpuentealto.cl/doctos/2019/21146/1411_CE_33947140.pdf" TargetMode="External"/><Relationship Id="rId1516" Type="http://schemas.openxmlformats.org/officeDocument/2006/relationships/hyperlink" Target="https://transparencia.mpuentealto.cl/doctos/2019/21146/1618_CE_35669223.pdf" TargetMode="External"/><Relationship Id="rId15" Type="http://schemas.openxmlformats.org/officeDocument/2006/relationships/hyperlink" Target="https://transparencia.mpuentealto.cl/doctos/2019/21146/15_RE_480373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732" Type="http://schemas.openxmlformats.org/officeDocument/2006/relationships/hyperlink" Target="https://transparencia.mpuentealto.cl/doctos/2019/21146/844_CE_30520776" TargetMode="External"/><Relationship Id="rId1155" Type="http://schemas.openxmlformats.org/officeDocument/2006/relationships/hyperlink" Target="https://transparencia.mpuentealto.cl/doctos/2019/21146/1250_CE_32406352.pdf" TargetMode="External"/><Relationship Id="rId1362" Type="http://schemas.openxmlformats.org/officeDocument/2006/relationships/hyperlink" Target="https://transparencia.mpuentealto.cl/doctos/2019/21146/1464_CE_34340664.pdf" TargetMode="External"/><Relationship Id="rId99" Type="http://schemas.openxmlformats.org/officeDocument/2006/relationships/hyperlink" Target="https://transparencia.mpuentealto.cl/doctos/2019/21146/99_CE_24874268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1015" Type="http://schemas.openxmlformats.org/officeDocument/2006/relationships/hyperlink" Target="https://transparencia.mpuentealto.cl/doctos/2019/21146/1126_CE_31759798.pdf" TargetMode="External"/><Relationship Id="rId1222" Type="http://schemas.openxmlformats.org/officeDocument/2006/relationships/hyperlink" Target="https://transparencia.mpuentealto.cl/doctos/2019/21146/1326_CE_33026719.pdf" TargetMode="External"/><Relationship Id="rId469" Type="http://schemas.openxmlformats.org/officeDocument/2006/relationships/hyperlink" Target="https://transparencia.mpuentealto.cl/doctos/2019/21146/581_CE_29147302.pdf" TargetMode="External"/><Relationship Id="rId676" Type="http://schemas.openxmlformats.org/officeDocument/2006/relationships/hyperlink" Target="https://transparencia.mpuentealto.cl/doctos/2019/21146/787_CE_30227333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1527" Type="http://schemas.openxmlformats.org/officeDocument/2006/relationships/hyperlink" Target="https://transparencia.mpuentealto.cl/doctos/2019/21146/1629_CE_35758214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329" Type="http://schemas.openxmlformats.org/officeDocument/2006/relationships/hyperlink" Target="https://transparencia.mpuentealto.cl/doctos/2019/21146/432_CE_27432974.pdf" TargetMode="External"/><Relationship Id="rId536" Type="http://schemas.openxmlformats.org/officeDocument/2006/relationships/hyperlink" Target="https://transparencia.mpuentealto.cl/doctos/2019/21146/648_CE_29505028.pdf" TargetMode="External"/><Relationship Id="rId1166" Type="http://schemas.openxmlformats.org/officeDocument/2006/relationships/hyperlink" Target="https://transparencia.mpuentealto.cl/doctos/2019/21146/1273_CE_32557632.pdf" TargetMode="External"/><Relationship Id="rId1373" Type="http://schemas.openxmlformats.org/officeDocument/2006/relationships/hyperlink" Target="https://transparencia.mpuentealto.cl/doctos/2019/21146/1475_CE_34402843.pdf" TargetMode="External"/><Relationship Id="rId175" Type="http://schemas.openxmlformats.org/officeDocument/2006/relationships/hyperlink" Target="https://transparencia.mpuentealto.cl/doctos/2019/21146/298_CE_26871280.pdf" TargetMode="External"/><Relationship Id="rId743" Type="http://schemas.openxmlformats.org/officeDocument/2006/relationships/hyperlink" Target="https://transparencia.mpuentealto.cl/doctos/2019/21146/855_CE_30547268.pdf" TargetMode="External"/><Relationship Id="rId950" Type="http://schemas.openxmlformats.org/officeDocument/2006/relationships/hyperlink" Target="https://transparencia.mpuentealto.cl/doctos/2019/21146/1062_CE_31355350.pdf" TargetMode="External"/><Relationship Id="rId1026" Type="http://schemas.openxmlformats.org/officeDocument/2006/relationships/hyperlink" Target="https://transparencia.mpuentealto.cl/doctos/2019/21146/1137_CE_31829941.pdf" TargetMode="External"/><Relationship Id="rId382" Type="http://schemas.openxmlformats.org/officeDocument/2006/relationships/hyperlink" Target="https://transparencia.mpuentealto.cl/doctos/2019/21146/494_CE_28386585.pdf" TargetMode="External"/><Relationship Id="rId603" Type="http://schemas.openxmlformats.org/officeDocument/2006/relationships/hyperlink" Target="https://transparencia.mpuentealto.cl/doctos/2019/21146/714_CE_29832311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908" Type="http://schemas.openxmlformats.org/officeDocument/2006/relationships/hyperlink" Target="https://transparencia.mpuentealto.cl/doctos/2019/21146/1020_CE_31178802.pdf" TargetMode="External"/><Relationship Id="rId1233" Type="http://schemas.openxmlformats.org/officeDocument/2006/relationships/hyperlink" Target="https://transparencia.mpuentealto.cl/doctos/2019/21146/1337_CE_33258604.pdf" TargetMode="External"/><Relationship Id="rId1440" Type="http://schemas.openxmlformats.org/officeDocument/2006/relationships/hyperlink" Target="https://transparencia.mpuentealto.cl/doctos/2019/21146/1542_CE_34706983.pdf" TargetMode="External"/><Relationship Id="rId1538" Type="http://schemas.openxmlformats.org/officeDocument/2006/relationships/hyperlink" Target="https://transparencia.mpuentealto.cl/doctos/2019/21146/1641_CE_35825044.pdf" TargetMode="External"/><Relationship Id="rId242" Type="http://schemas.openxmlformats.org/officeDocument/2006/relationships/hyperlink" Target="https://transparencia.mpuentealto.cl/doctos/2019/21146/358_CE_27092339.pdf" TargetMode="External"/><Relationship Id="rId894" Type="http://schemas.openxmlformats.org/officeDocument/2006/relationships/hyperlink" Target="https://transparencia.mpuentealto.cl/doctos/2019/21146/1006_CE_31090782" TargetMode="External"/><Relationship Id="rId1177" Type="http://schemas.openxmlformats.org/officeDocument/2006/relationships/hyperlink" Target="https://transparencia.mpuentealto.cl/doctos/2019/21146/1284_CE_32609697.pdf" TargetMode="External"/><Relationship Id="rId1300" Type="http://schemas.openxmlformats.org/officeDocument/2006/relationships/hyperlink" Target="https://transparencia.mpuentealto.cl/doctos/2019/21146/1402_CE_33892660.pdf" TargetMode="External"/><Relationship Id="rId37" Type="http://schemas.openxmlformats.org/officeDocument/2006/relationships/hyperlink" Target="https://transparencia.mpuentealto.cl/doctos/2019/21146/37_RE_2698916.pdf" TargetMode="External"/><Relationship Id="rId102" Type="http://schemas.openxmlformats.org/officeDocument/2006/relationships/hyperlink" Target="https://transparencia.mpuentealto.cl/doctos/2019/21146/102_CE_24868710.pdf" TargetMode="External"/><Relationship Id="rId547" Type="http://schemas.openxmlformats.org/officeDocument/2006/relationships/hyperlink" Target="https://transparencia.mpuentealto.cl/doctos/2019/21146/658_CE_29531687.pdf" TargetMode="External"/><Relationship Id="rId754" Type="http://schemas.openxmlformats.org/officeDocument/2006/relationships/hyperlink" Target="https://transparencia.mpuentealto.cl/doctos/2019/21146/866_CE_30579951.pdf" TargetMode="External"/><Relationship Id="rId961" Type="http://schemas.openxmlformats.org/officeDocument/2006/relationships/hyperlink" Target="https://transparencia.mpuentealto.cl/doctos/2019/21146/1073_CE_31472630.pdf" TargetMode="External"/><Relationship Id="rId1384" Type="http://schemas.openxmlformats.org/officeDocument/2006/relationships/hyperlink" Target="https://transparencia.mpuentealto.cl/doctos/2019/21146/1486_CE_34474818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614" Type="http://schemas.openxmlformats.org/officeDocument/2006/relationships/hyperlink" Target="https://transparencia.mpuentealto.cl/doctos/2019/21146/725_CE_29867452.pdf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1037" Type="http://schemas.openxmlformats.org/officeDocument/2006/relationships/hyperlink" Target="https://transparencia.mpuentealto.cl/doctos/2019/21146/1148_CE_31891608.pdf" TargetMode="External"/><Relationship Id="rId1244" Type="http://schemas.openxmlformats.org/officeDocument/2006/relationships/hyperlink" Target="https://transparencia.mpuentealto.cl/doctos/2019/21146/1347_CE_33323720.pdf" TargetMode="External"/><Relationship Id="rId1451" Type="http://schemas.openxmlformats.org/officeDocument/2006/relationships/hyperlink" Target="https://transparencia.mpuentealto.cl/doctos/2019/21146/1553_CE_34791853.pdf" TargetMode="External"/><Relationship Id="rId253" Type="http://schemas.openxmlformats.org/officeDocument/2006/relationships/hyperlink" Target="https://transparencia.mpuentealto.cl/doctos/2019/21146/368_CE_27109203.pdf" TargetMode="External"/><Relationship Id="rId460" Type="http://schemas.openxmlformats.org/officeDocument/2006/relationships/hyperlink" Target="https://transparencia.mpuentealto.cl/doctos/2019/21146/573_CE_2912342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1311" Type="http://schemas.openxmlformats.org/officeDocument/2006/relationships/hyperlink" Target="https://transparencia.mpuentealto.cl/doctos/2019/21146/1413_CE_33968305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65" Type="http://schemas.openxmlformats.org/officeDocument/2006/relationships/hyperlink" Target="https://transparencia.mpuentealto.cl/doctos/2019/21146/877_CE_30701279.pdf" TargetMode="External"/><Relationship Id="rId972" Type="http://schemas.openxmlformats.org/officeDocument/2006/relationships/hyperlink" Target="https://transparencia.mpuentealto.cl/doctos/2019/21146/1084_CE_31528535.pdf" TargetMode="External"/><Relationship Id="rId1188" Type="http://schemas.openxmlformats.org/officeDocument/2006/relationships/hyperlink" Target="https://transparencia.mpuentealto.cl/doctos/2019/21146/1293_CE_32721699.pdf" TargetMode="External"/><Relationship Id="rId1395" Type="http://schemas.openxmlformats.org/officeDocument/2006/relationships/hyperlink" Target="https://transparencia.mpuentealto.cl/doctos/2019/21146/1497_CE_34533851.pdf" TargetMode="External"/><Relationship Id="rId1409" Type="http://schemas.openxmlformats.org/officeDocument/2006/relationships/hyperlink" Target="https://transparencia.mpuentealto.cl/doctos/2019/21146/1511_CE_34606227.pdf" TargetMode="External"/><Relationship Id="rId197" Type="http://schemas.openxmlformats.org/officeDocument/2006/relationships/hyperlink" Target="https://transparencia.mpuentealto.cl/doctos/2019/21146/319_CE_26980418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1255" Type="http://schemas.openxmlformats.org/officeDocument/2006/relationships/hyperlink" Target="https://transparencia.mpuentealto.cl/doctos/2019/21146/1358_CE_33391456.pdf" TargetMode="External"/><Relationship Id="rId1462" Type="http://schemas.openxmlformats.org/officeDocument/2006/relationships/hyperlink" Target="https://transparencia.mpuentealto.cl/doctos/2019/21146/1564_CE_34823431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1115" Type="http://schemas.openxmlformats.org/officeDocument/2006/relationships/hyperlink" Target="https://transparencia.mpuentealto.cl/doctos/2019/21146/1222_CE_32235011.pdf" TargetMode="External"/><Relationship Id="rId1322" Type="http://schemas.openxmlformats.org/officeDocument/2006/relationships/hyperlink" Target="https://transparencia.mpuentealto.cl/doctos/2019/21146/1424_CE_34040779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69" Type="http://schemas.openxmlformats.org/officeDocument/2006/relationships/hyperlink" Target="https://transparencia.mpuentealto.cl/doctos/2019/21146/680_CE_29624103.pdf" TargetMode="External"/><Relationship Id="rId776" Type="http://schemas.openxmlformats.org/officeDocument/2006/relationships/hyperlink" Target="https://transparencia.mpuentealto.cl/doctos/2019/21146/888_CE_30762247.pdf" TargetMode="External"/><Relationship Id="rId983" Type="http://schemas.openxmlformats.org/officeDocument/2006/relationships/hyperlink" Target="https://transparencia.mpuentealto.cl/doctos/2019/21146/1095_CE_31577218.pdf" TargetMode="External"/><Relationship Id="rId1199" Type="http://schemas.openxmlformats.org/officeDocument/2006/relationships/hyperlink" Target="https://transparencia.mpuentealto.cl/doctos/2019/21146/1304_CE_32783113.pdf" TargetMode="External"/><Relationship Id="rId331" Type="http://schemas.openxmlformats.org/officeDocument/2006/relationships/hyperlink" Target="https://transparencia.mpuentealto.cl/doctos/2019/21146/444_CE_27489180.pdf" TargetMode="External"/><Relationship Id="rId429" Type="http://schemas.openxmlformats.org/officeDocument/2006/relationships/hyperlink" Target="https://transparencia.mpuentealto.cl/doctos/2019/21146/542_CE_28958281.pdf" TargetMode="External"/><Relationship Id="rId636" Type="http://schemas.openxmlformats.org/officeDocument/2006/relationships/hyperlink" Target="https://transparencia.mpuentealto.cl/doctos/2019/21146/747_CE_29986131.pdf" TargetMode="External"/><Relationship Id="rId1059" Type="http://schemas.openxmlformats.org/officeDocument/2006/relationships/hyperlink" Target="https://transparencia.mpuentealto.cl/doctos/2019/21146/1167_CE_31967532.pdf" TargetMode="External"/><Relationship Id="rId1266" Type="http://schemas.openxmlformats.org/officeDocument/2006/relationships/hyperlink" Target="https://transparencia.mpuentealto.cl/doctos/2019/21146/1369_CE_33482367.pdf" TargetMode="External"/><Relationship Id="rId1473" Type="http://schemas.openxmlformats.org/officeDocument/2006/relationships/hyperlink" Target="https://transparencia.mpuentealto.cl/doctos/2019/21146/1576_CE_34909342.pdf" TargetMode="External"/><Relationship Id="rId843" Type="http://schemas.openxmlformats.org/officeDocument/2006/relationships/hyperlink" Target="https://transparencia.mpuentealto.cl/doctos/2019/21146/956_CE_30967000.pdf" TargetMode="External"/><Relationship Id="rId1126" Type="http://schemas.openxmlformats.org/officeDocument/2006/relationships/hyperlink" Target="https://transparencia.mpuentealto.cl/doctos/2019/21146/1233_CE_32322930.pdf" TargetMode="External"/><Relationship Id="rId275" Type="http://schemas.openxmlformats.org/officeDocument/2006/relationships/hyperlink" Target="https://transparencia.mpuentealto.cl/doctos/2019/21146/388_CE_27173946.pdf" TargetMode="External"/><Relationship Id="rId482" Type="http://schemas.openxmlformats.org/officeDocument/2006/relationships/hyperlink" Target="https://transparencia.mpuentealto.cl/doctos/2019/21146/593_CE_29185352.pdf" TargetMode="External"/><Relationship Id="rId703" Type="http://schemas.openxmlformats.org/officeDocument/2006/relationships/hyperlink" Target="https://transparencia.mpuentealto.cl/doctos/2019/21146/814_CE_30346367.pdf" TargetMode="External"/><Relationship Id="rId910" Type="http://schemas.openxmlformats.org/officeDocument/2006/relationships/hyperlink" Target="https://transparencia.mpuentealto.cl/doctos/2019/21146/1022_CE_31188557.pdf" TargetMode="External"/><Relationship Id="rId1333" Type="http://schemas.openxmlformats.org/officeDocument/2006/relationships/hyperlink" Target="https://transparencia.mpuentealto.cl/doctos/2019/21146/1434_CE_34122998.pdf" TargetMode="External"/><Relationship Id="rId1540" Type="http://schemas.openxmlformats.org/officeDocument/2006/relationships/hyperlink" Target="https://transparencia.mpuentealto.cl/doctos/2019/21146/1643_CE_35826855.pdf" TargetMode="External"/><Relationship Id="rId135" Type="http://schemas.openxmlformats.org/officeDocument/2006/relationships/hyperlink" Target="https://transparencia.mpuentealto.cl/doctos/2019/21146/259_CE_26425821.pdf" TargetMode="External"/><Relationship Id="rId342" Type="http://schemas.openxmlformats.org/officeDocument/2006/relationships/hyperlink" Target="https://transparencia.mpuentealto.cl/doctos/2019/21146/455_CE_27593365.pdf" TargetMode="External"/><Relationship Id="rId787" Type="http://schemas.openxmlformats.org/officeDocument/2006/relationships/hyperlink" Target="https://transparencia.mpuentealto.cl/doctos/2019/21146/899_CE_30837628.pdf" TargetMode="External"/><Relationship Id="rId994" Type="http://schemas.openxmlformats.org/officeDocument/2006/relationships/hyperlink" Target="https://transparencia.mpuentealto.cl/doctos/2019/21146/1106_CE_31634647.pdf" TargetMode="External"/><Relationship Id="rId1400" Type="http://schemas.openxmlformats.org/officeDocument/2006/relationships/hyperlink" Target="https://transparencia.mpuentealto.cl/doctos/2019/21146/1502_CE_34565549.pdf" TargetMode="External"/><Relationship Id="rId202" Type="http://schemas.openxmlformats.org/officeDocument/2006/relationships/hyperlink" Target="https://transparencia.mpuentealto.cl/doctos/2019/21146/324_CE_26976857.pdf" TargetMode="External"/><Relationship Id="rId647" Type="http://schemas.openxmlformats.org/officeDocument/2006/relationships/hyperlink" Target="https://transparencia.mpuentealto.cl/doctos/2019/21146/758_CE_30033900.pdf" TargetMode="External"/><Relationship Id="rId854" Type="http://schemas.openxmlformats.org/officeDocument/2006/relationships/hyperlink" Target="https://transparencia.mpuentealto.cl/doctos/2019/21146/966_CE_30979661.pdf" TargetMode="External"/><Relationship Id="rId1277" Type="http://schemas.openxmlformats.org/officeDocument/2006/relationships/hyperlink" Target="https://transparencia.mpuentealto.cl/doctos/2019/21146/1379_CE_33590565.pdf" TargetMode="External"/><Relationship Id="rId1484" Type="http://schemas.openxmlformats.org/officeDocument/2006/relationships/hyperlink" Target="https://transparencia.mpuentealto.cl/doctos/2019/21146/1586_CE_35108195.pdf" TargetMode="External"/><Relationship Id="rId286" Type="http://schemas.openxmlformats.org/officeDocument/2006/relationships/hyperlink" Target="https://transparencia.mpuentealto.cl/doctos/2019/21146/398_CE_27245453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714" Type="http://schemas.openxmlformats.org/officeDocument/2006/relationships/hyperlink" Target="https://transparencia.mpuentealto.cl/doctos/2019/21146/825_CE_30391346.pdf" TargetMode="External"/><Relationship Id="rId921" Type="http://schemas.openxmlformats.org/officeDocument/2006/relationships/hyperlink" Target="https://transparencia.mpuentealto.cl/doctos/2019/21146/1033_CE_31254692.pdf" TargetMode="External"/><Relationship Id="rId1137" Type="http://schemas.openxmlformats.org/officeDocument/2006/relationships/hyperlink" Target="https://transparencia.mpuentealto.cl/doctos/2019/21146/1243_CE_32362198.pdf" TargetMode="External"/><Relationship Id="rId1344" Type="http://schemas.openxmlformats.org/officeDocument/2006/relationships/hyperlink" Target="https://transparencia.mpuentealto.cl/doctos/2019/21146/1446_CE_34192979.pdf" TargetMode="External"/><Relationship Id="rId50" Type="http://schemas.openxmlformats.org/officeDocument/2006/relationships/hyperlink" Target="https://transparencia.mpuentealto.cl/doctos/2019/21146/50_CE_15524530.pdf" TargetMode="External"/><Relationship Id="rId146" Type="http://schemas.openxmlformats.org/officeDocument/2006/relationships/hyperlink" Target="https://transparencia.mpuentealto.cl/doctos/2019/21146/270_CE_26618855.pdf" TargetMode="External"/><Relationship Id="rId353" Type="http://schemas.openxmlformats.org/officeDocument/2006/relationships/hyperlink" Target="http://transparencia.mpuentealto.cl/doctos/2019/21146/466_CE_27855265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1190" Type="http://schemas.openxmlformats.org/officeDocument/2006/relationships/hyperlink" Target="https://transparencia.mpuentealto.cl/doctos/2019/21146/1295_CE_32722107.pdf" TargetMode="External"/><Relationship Id="rId1204" Type="http://schemas.openxmlformats.org/officeDocument/2006/relationships/hyperlink" Target="https://transparencia.mpuentealto.cl/doctos/2019/21146/1308_CE_32841422.pdf" TargetMode="External"/><Relationship Id="rId1411" Type="http://schemas.openxmlformats.org/officeDocument/2006/relationships/hyperlink" Target="https://transparencia.mpuentealto.cl/doctos/2019/21146/1513_CE_34617841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58" Type="http://schemas.openxmlformats.org/officeDocument/2006/relationships/hyperlink" Target="https://transparencia.mpuentealto.cl/doctos/2019/21146/769_CE_3011459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1288" Type="http://schemas.openxmlformats.org/officeDocument/2006/relationships/hyperlink" Target="https://transparencia.mpuentealto.cl/doctos/2019/21146/1390_CE_33781797.pdf" TargetMode="External"/><Relationship Id="rId1495" Type="http://schemas.openxmlformats.org/officeDocument/2006/relationships/hyperlink" Target="https://transparencia.mpuentealto.cl/doctos/2019/21146/1597_CE_35306552.pdf" TargetMode="External"/><Relationship Id="rId1509" Type="http://schemas.openxmlformats.org/officeDocument/2006/relationships/hyperlink" Target="https://transparencia.mpuentealto.cl/doctos/2019/21146/1611_CE_35595826.pdf" TargetMode="External"/><Relationship Id="rId297" Type="http://schemas.openxmlformats.org/officeDocument/2006/relationships/hyperlink" Target="https://transparencia.mpuentealto.cl/doctos/2019/21146/409_CE_27293897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148" Type="http://schemas.openxmlformats.org/officeDocument/2006/relationships/hyperlink" Target="https://transparencia.mpuentealto.cl/doctos/2019/21146/1255_CE_32428786.pdf" TargetMode="External"/><Relationship Id="rId1355" Type="http://schemas.openxmlformats.org/officeDocument/2006/relationships/hyperlink" Target="https://transparencia.mpuentealto.cl/doctos/2019/21146/1457_CE_34295444.pdf" TargetMode="External"/><Relationship Id="rId157" Type="http://schemas.openxmlformats.org/officeDocument/2006/relationships/hyperlink" Target="https://transparencia.mpuentealto.cl/doctos/2019/21146/280_CE_26777482.pdf" TargetMode="External"/><Relationship Id="rId364" Type="http://schemas.openxmlformats.org/officeDocument/2006/relationships/hyperlink" Target="http://transparencia.mpuentealto.cl/doctos/2019/21146/477_CE_28013750.pdf" TargetMode="External"/><Relationship Id="rId1008" Type="http://schemas.openxmlformats.org/officeDocument/2006/relationships/hyperlink" Target="https://transparencia.mpuentealto.cl/doctos/2019/21146/1119_CE_31710230.pdf" TargetMode="External"/><Relationship Id="rId1215" Type="http://schemas.openxmlformats.org/officeDocument/2006/relationships/hyperlink" Target="https://transparencia.mpuentealto.cl/doctos/2019/21146/1319_CE_32938443.pdf" TargetMode="External"/><Relationship Id="rId1422" Type="http://schemas.openxmlformats.org/officeDocument/2006/relationships/hyperlink" Target="https://transparencia.mpuentealto.cl/doctos/2019/21146/1524_CE_34651219.pdf" TargetMode="External"/><Relationship Id="rId61" Type="http://schemas.openxmlformats.org/officeDocument/2006/relationships/hyperlink" Target="https://transparencia.mpuentealto.cl/doctos/2019/21146/61_CE_17839730.pdf" TargetMode="External"/><Relationship Id="rId571" Type="http://schemas.openxmlformats.org/officeDocument/2006/relationships/hyperlink" Target="https://transparencia.mpuentealto.cl/doctos/2019/21146/682_CE_29641008.pdf" TargetMode="External"/><Relationship Id="rId669" Type="http://schemas.openxmlformats.org/officeDocument/2006/relationships/hyperlink" Target="https://transparencia.mpuentealto.cl/doctos/2019/21146/780_CE_30171851.pdf" TargetMode="External"/><Relationship Id="rId876" Type="http://schemas.openxmlformats.org/officeDocument/2006/relationships/hyperlink" Target="https://transparencia.mpuentealto.cl/doctos/2019/21146/988_CE_31037764.pdf" TargetMode="External"/><Relationship Id="rId1299" Type="http://schemas.openxmlformats.org/officeDocument/2006/relationships/hyperlink" Target="https://transparencia.mpuentealto.cl/doctos/2019/21146/1401_CE_33862773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431" Type="http://schemas.openxmlformats.org/officeDocument/2006/relationships/hyperlink" Target="https://transparencia.mpuentealto.cl/doctos/2019/21146/544_CE_28974879.pdf" TargetMode="External"/><Relationship Id="rId529" Type="http://schemas.openxmlformats.org/officeDocument/2006/relationships/hyperlink" Target="https://transparencia.mpuentealto.cl/doctos/2019/21146/640_CE_29441611.pdf" TargetMode="External"/><Relationship Id="rId736" Type="http://schemas.openxmlformats.org/officeDocument/2006/relationships/hyperlink" Target="https://transparencia.mpuentealto.cl/doctos/2019/21146/848_CE_30528900.pdf" TargetMode="External"/><Relationship Id="rId1061" Type="http://schemas.openxmlformats.org/officeDocument/2006/relationships/hyperlink" Target="https://transparencia.mpuentealto.cl/doctos/2019/21146/1169_CE_31970645.pdf" TargetMode="External"/><Relationship Id="rId1159" Type="http://schemas.openxmlformats.org/officeDocument/2006/relationships/hyperlink" Target="https://transparencia.mpuentealto.cl/doctos/2019/21146/1265_CE_32502088.pdf" TargetMode="External"/><Relationship Id="rId1366" Type="http://schemas.openxmlformats.org/officeDocument/2006/relationships/hyperlink" Target="https://transparencia.mpuentealto.cl/doctos/2019/21146/1468_CE_34366146.pdf" TargetMode="External"/><Relationship Id="rId168" Type="http://schemas.openxmlformats.org/officeDocument/2006/relationships/hyperlink" Target="https://transparencia.mpuentealto.cl/doctos/2019/21146/291_CE_26799640.pdf" TargetMode="External"/><Relationship Id="rId943" Type="http://schemas.openxmlformats.org/officeDocument/2006/relationships/hyperlink" Target="https://transparencia.mpuentealto.cl/doctos/2019/21146/1057_CE_31330730.pdf" TargetMode="External"/><Relationship Id="rId1019" Type="http://schemas.openxmlformats.org/officeDocument/2006/relationships/hyperlink" Target="https://transparencia.mpuentealto.cl/doctos/2019/21146/1130_CE_31780373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803" Type="http://schemas.openxmlformats.org/officeDocument/2006/relationships/hyperlink" Target="https://transparencia.mpuentealto.cl/doctos/2019/21146/915_CE_30867898.pdf" TargetMode="External"/><Relationship Id="rId1226" Type="http://schemas.openxmlformats.org/officeDocument/2006/relationships/hyperlink" Target="https://transparencia.mpuentealto.cl/doctos/2019/21146/1330_CE_33068346.pdf" TargetMode="External"/><Relationship Id="rId1433" Type="http://schemas.openxmlformats.org/officeDocument/2006/relationships/hyperlink" Target="https://transparencia.mpuentealto.cl/doctos/2019/21146/1535_CE_34692752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442" Type="http://schemas.openxmlformats.org/officeDocument/2006/relationships/hyperlink" Target="https://transparencia.mpuentealto.cl/doctos/2019/21146/555_CE_29042463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500" Type="http://schemas.openxmlformats.org/officeDocument/2006/relationships/hyperlink" Target="https://transparencia.mpuentealto.cl/doctos/2019/21146/1602_CE_35325067.pdf" TargetMode="External"/><Relationship Id="rId302" Type="http://schemas.openxmlformats.org/officeDocument/2006/relationships/hyperlink" Target="https://transparencia.mpuentealto.cl/doctos/2019/21146/414_CE_27309791.pdf" TargetMode="External"/><Relationship Id="rId747" Type="http://schemas.openxmlformats.org/officeDocument/2006/relationships/hyperlink" Target="https://transparencia.mpuentealto.cl/doctos/2019/21146/859_CE_30567668.pdf" TargetMode="External"/><Relationship Id="rId954" Type="http://schemas.openxmlformats.org/officeDocument/2006/relationships/hyperlink" Target="https://transparencia.mpuentealto.cl/doctos/2019/21146/1066_CE_31375321.pdf" TargetMode="External"/><Relationship Id="rId1377" Type="http://schemas.openxmlformats.org/officeDocument/2006/relationships/hyperlink" Target="https://transparencia.mpuentealto.cl/doctos/2019/21146/1479_CE_34437432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814" Type="http://schemas.openxmlformats.org/officeDocument/2006/relationships/hyperlink" Target="https://transparencia.mpuentealto.cl/doctos/2019/21146/926_CE_30883829.pdf" TargetMode="External"/><Relationship Id="rId1237" Type="http://schemas.openxmlformats.org/officeDocument/2006/relationships/hyperlink" Target="https://transparencia.mpuentealto.cl/doctos/2019/21146/1341_CE_33276365.pdf" TargetMode="External"/><Relationship Id="rId1444" Type="http://schemas.openxmlformats.org/officeDocument/2006/relationships/hyperlink" Target="https://transparencia.mpuentealto.cl/doctos/2019/21146/1546_CE_34724629.pdf" TargetMode="External"/><Relationship Id="rId246" Type="http://schemas.openxmlformats.org/officeDocument/2006/relationships/hyperlink" Target="https://transparencia.mpuentealto.cl/doctos/2019/21146/362_CE_27085282.pdf" TargetMode="External"/><Relationship Id="rId453" Type="http://schemas.openxmlformats.org/officeDocument/2006/relationships/hyperlink" Target="https://transparencia.mpuentealto.cl/doctos/2019/21146/566_CE_29103265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83" Type="http://schemas.openxmlformats.org/officeDocument/2006/relationships/hyperlink" Target="https://transparencia.mpuentealto.cl/doctos/2019/21146/1191_CE_32044422.pdf" TargetMode="External"/><Relationship Id="rId1290" Type="http://schemas.openxmlformats.org/officeDocument/2006/relationships/hyperlink" Target="https://transparencia.mpuentealto.cl/doctos/2019/21146/1392_CE_33804999.pdf" TargetMode="External"/><Relationship Id="rId1304" Type="http://schemas.openxmlformats.org/officeDocument/2006/relationships/hyperlink" Target="https://transparencia.mpuentealto.cl/doctos/2019/21146/1406_CE_33932579.pdf" TargetMode="External"/><Relationship Id="rId1511" Type="http://schemas.openxmlformats.org/officeDocument/2006/relationships/hyperlink" Target="https://transparencia.mpuentealto.cl/doctos/2019/21146/1613_CE_35619116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758" Type="http://schemas.openxmlformats.org/officeDocument/2006/relationships/hyperlink" Target="https://transparencia.mpuentealto.cl/doctos/2019/21146/870_CE_30598236.pdf" TargetMode="External"/><Relationship Id="rId965" Type="http://schemas.openxmlformats.org/officeDocument/2006/relationships/hyperlink" Target="https://transparencia.mpuentealto.cl/doctos/2019/21146/1077_CE_31506662.pdf" TargetMode="External"/><Relationship Id="rId1150" Type="http://schemas.openxmlformats.org/officeDocument/2006/relationships/hyperlink" Target="https://transparencia.mpuentealto.cl/doctos/2019/21146/1257_CE_32430246.pdf" TargetMode="External"/><Relationship Id="rId1388" Type="http://schemas.openxmlformats.org/officeDocument/2006/relationships/hyperlink" Target="https://transparencia.mpuentealto.cl/doctos/2019/21146/1490_CE_34498256.pdf" TargetMode="External"/><Relationship Id="rId10" Type="http://schemas.openxmlformats.org/officeDocument/2006/relationships/hyperlink" Target="https://transparencia.mpuentealto.cl/doctos/2019/21146/10_RE_318751.pdf" TargetMode="External"/><Relationship Id="rId94" Type="http://schemas.openxmlformats.org/officeDocument/2006/relationships/hyperlink" Target="https://transparencia.mpuentealto.cl/doctos/2019/21146/94_CE_2453228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1248" Type="http://schemas.openxmlformats.org/officeDocument/2006/relationships/hyperlink" Target="https://transparencia.mpuentealto.cl/doctos/2019/21146/1351_CE_33351188.pdf" TargetMode="External"/><Relationship Id="rId1455" Type="http://schemas.openxmlformats.org/officeDocument/2006/relationships/hyperlink" Target="https://transparencia.mpuentealto.cl/doctos/2019/21146/1557_CE_34805654.pdf" TargetMode="External"/><Relationship Id="rId257" Type="http://schemas.openxmlformats.org/officeDocument/2006/relationships/hyperlink" Target="https://transparencia.mpuentealto.cl/doctos/2019/21146/372_CE_27137843.pdf" TargetMode="External"/><Relationship Id="rId464" Type="http://schemas.openxmlformats.org/officeDocument/2006/relationships/hyperlink" Target="https://transparencia.mpuentealto.cl/doctos/2019/21146/576_CE_29135618.pdf" TargetMode="External"/><Relationship Id="rId1010" Type="http://schemas.openxmlformats.org/officeDocument/2006/relationships/hyperlink" Target="https://transparencia.mpuentealto.cl/doctos/2019/21146/1121_CE_31724497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1315" Type="http://schemas.openxmlformats.org/officeDocument/2006/relationships/hyperlink" Target="https://transparencia.mpuentealto.cl/doctos/2019/21146/1417_CE_34002994.pdf" TargetMode="External"/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1399" Type="http://schemas.openxmlformats.org/officeDocument/2006/relationships/hyperlink" Target="https://transparencia.mpuentealto.cl/doctos/2019/21146/1501_CE_34557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1643"/>
  <sheetViews>
    <sheetView tabSelected="1" workbookViewId="0">
      <pane ySplit="1" topLeftCell="A1607" activePane="bottomLeft" state="frozen"/>
      <selection pane="bottomLeft" activeCell="A1646" sqref="A1646"/>
    </sheetView>
  </sheetViews>
  <sheetFormatPr baseColWidth="10" defaultColWidth="12.5703125" defaultRowHeight="15" customHeight="1"/>
  <cols>
    <col min="1" max="1" width="9.85546875" customWidth="1"/>
    <col min="2" max="2" width="50.7109375" style="147" customWidth="1"/>
    <col min="3" max="3" width="57.5703125" customWidth="1"/>
    <col min="4" max="4" width="29.140625" style="229" customWidth="1"/>
    <col min="5" max="5" width="13.85546875" customWidth="1"/>
    <col min="6" max="6" width="46.7109375" customWidth="1"/>
    <col min="7" max="7" width="20.42578125" customWidth="1"/>
    <col min="8" max="8" width="18" customWidth="1"/>
    <col min="9" max="9" width="14.7109375" customWidth="1"/>
    <col min="10" max="10" width="31.85546875" customWidth="1"/>
    <col min="11" max="11" width="38.42578125" style="96" customWidth="1"/>
    <col min="12" max="26" width="9.42578125" style="96" customWidth="1"/>
    <col min="27" max="34" width="12.5703125" style="96"/>
  </cols>
  <sheetData>
    <row r="1" spans="1:11" ht="12.75" customHeight="1">
      <c r="A1" s="1" t="s">
        <v>0</v>
      </c>
      <c r="B1" s="12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5" t="s">
        <v>9</v>
      </c>
      <c r="K1" s="404" t="s">
        <v>10</v>
      </c>
    </row>
    <row r="2" spans="1:11" s="158" customFormat="1" ht="12.75" customHeight="1">
      <c r="A2" s="3">
        <v>311254</v>
      </c>
      <c r="B2" s="4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9" t="s">
        <v>14</v>
      </c>
      <c r="K2" s="9" t="s">
        <v>14</v>
      </c>
    </row>
    <row r="3" spans="1:11" ht="12.75" customHeight="1">
      <c r="A3" s="3">
        <v>311254</v>
      </c>
      <c r="B3" s="130" t="s">
        <v>11</v>
      </c>
      <c r="C3" s="5" t="s">
        <v>12</v>
      </c>
      <c r="D3" s="6">
        <v>43705</v>
      </c>
      <c r="E3" s="7">
        <v>0.75</v>
      </c>
      <c r="F3" s="3" t="s">
        <v>13</v>
      </c>
      <c r="G3" s="8" t="str">
        <f>HYPERLINK("https://transparencia.mpuentealto.cl/doctos/2019/21146/311254/FE_311254_2019.pdf","Enlace")</f>
        <v>Enlace</v>
      </c>
      <c r="H3" s="8" t="str">
        <f>HYPERLINK("https://transparencia.mpuentealto.cl/doctos/2019/21146/311254/RE_311254_2019.pdf","Enlace")</f>
        <v>Enlace</v>
      </c>
      <c r="I3" s="9" t="s">
        <v>14</v>
      </c>
      <c r="J3" s="356" t="s">
        <v>14</v>
      </c>
      <c r="K3" s="405" t="s">
        <v>14</v>
      </c>
    </row>
    <row r="4" spans="1:11" ht="12.75" customHeight="1">
      <c r="A4" s="3">
        <v>236791</v>
      </c>
      <c r="B4" s="130" t="s">
        <v>15</v>
      </c>
      <c r="C4" s="5" t="s">
        <v>16</v>
      </c>
      <c r="D4" s="6">
        <v>43708</v>
      </c>
      <c r="E4" s="7">
        <v>0.66666666666666663</v>
      </c>
      <c r="F4" s="3" t="s">
        <v>17</v>
      </c>
      <c r="G4" s="8" t="str">
        <f>HYPERLINK("https://transparencia.mpuentealto.cl/doctos/2019/21146/236791/FE_236791_2019.pdf","Enlace")</f>
        <v>Enlace</v>
      </c>
      <c r="H4" s="9" t="s">
        <v>14</v>
      </c>
      <c r="I4" s="9" t="s">
        <v>14</v>
      </c>
      <c r="J4" s="356" t="s">
        <v>14</v>
      </c>
      <c r="K4" s="405" t="s">
        <v>14</v>
      </c>
    </row>
    <row r="5" spans="1:11" ht="12.75" customHeight="1">
      <c r="A5" s="3">
        <v>237561</v>
      </c>
      <c r="B5" s="130" t="s">
        <v>18</v>
      </c>
      <c r="C5" s="5" t="s">
        <v>19</v>
      </c>
      <c r="D5" s="6">
        <v>43714</v>
      </c>
      <c r="E5" s="7">
        <v>0.91666666666666663</v>
      </c>
      <c r="F5" s="3" t="s">
        <v>20</v>
      </c>
      <c r="G5" s="8" t="str">
        <f>HYPERLINK("https://transparencia.mpuentealto.cl/doctos/2019/21146/237561/FE_237561_2019.pdf","Enlace")</f>
        <v>Enlace</v>
      </c>
      <c r="H5" s="8" t="str">
        <f>HYPERLINK("https://transparencia.mpuentealto.cl/doctos/2019/21146/237561/RE_237561_2019.pdf","Enlace")</f>
        <v>Enlace</v>
      </c>
      <c r="I5" s="9" t="s">
        <v>14</v>
      </c>
      <c r="J5" s="356" t="s">
        <v>14</v>
      </c>
      <c r="K5" s="405" t="s">
        <v>14</v>
      </c>
    </row>
    <row r="6" spans="1:11" ht="12.75" customHeight="1">
      <c r="A6" s="3">
        <v>49696</v>
      </c>
      <c r="B6" s="130" t="s">
        <v>15</v>
      </c>
      <c r="C6" s="5" t="s">
        <v>21</v>
      </c>
      <c r="D6" s="6">
        <v>43722</v>
      </c>
      <c r="E6" s="7">
        <v>0.41666666666666669</v>
      </c>
      <c r="F6" s="3" t="s">
        <v>22</v>
      </c>
      <c r="G6" s="8" t="str">
        <f>HYPERLINK("https://transparencia.mpuentealto.cl/doctos/2019/21146/49696/FE_49696_2019.pdf","Enlace")</f>
        <v>Enlace</v>
      </c>
      <c r="H6" s="10" t="s">
        <v>23</v>
      </c>
      <c r="I6" s="9" t="s">
        <v>14</v>
      </c>
      <c r="J6" s="356" t="s">
        <v>14</v>
      </c>
      <c r="K6" s="405" t="s">
        <v>14</v>
      </c>
    </row>
    <row r="7" spans="1:11" ht="12.75" customHeight="1">
      <c r="A7" s="3">
        <v>195307</v>
      </c>
      <c r="B7" s="130" t="s">
        <v>24</v>
      </c>
      <c r="C7" s="11" t="s">
        <v>25</v>
      </c>
      <c r="D7" s="12">
        <v>43739</v>
      </c>
      <c r="E7" s="13" t="s">
        <v>26</v>
      </c>
      <c r="F7" s="13" t="s">
        <v>27</v>
      </c>
      <c r="G7" s="14" t="str">
        <f>HYPERLINK("https://transparencia.mpuentealto.cl/doctos/2019/21146/195307/FE_195307_2019.pdf","Enlace")</f>
        <v>Enlace</v>
      </c>
      <c r="H7" s="9" t="s">
        <v>14</v>
      </c>
      <c r="I7" s="9" t="s">
        <v>14</v>
      </c>
      <c r="J7" s="356" t="s">
        <v>14</v>
      </c>
      <c r="K7" s="405" t="s">
        <v>14</v>
      </c>
    </row>
    <row r="8" spans="1:11" ht="12.75" customHeight="1">
      <c r="A8" s="3">
        <v>272123</v>
      </c>
      <c r="B8" s="130" t="s">
        <v>18</v>
      </c>
      <c r="C8" s="5" t="s">
        <v>28</v>
      </c>
      <c r="D8" s="6">
        <v>43742</v>
      </c>
      <c r="E8" s="7">
        <v>0.91666666666666663</v>
      </c>
      <c r="F8" s="3" t="s">
        <v>29</v>
      </c>
      <c r="G8" s="8" t="str">
        <f>HYPERLINK("https://transparencia.mpuentealto.cl/doctos/2019/21146/272123/FE_272123_2019.pdf","Enlace")</f>
        <v>Enlace</v>
      </c>
      <c r="H8" s="9" t="s">
        <v>14</v>
      </c>
      <c r="I8" s="9" t="s">
        <v>14</v>
      </c>
      <c r="J8" s="356" t="s">
        <v>14</v>
      </c>
      <c r="K8" s="405" t="s">
        <v>14</v>
      </c>
    </row>
    <row r="9" spans="1:11" ht="12.75" customHeight="1">
      <c r="A9" s="3">
        <v>135767</v>
      </c>
      <c r="B9" s="130" t="s">
        <v>11</v>
      </c>
      <c r="C9" s="11" t="s">
        <v>30</v>
      </c>
      <c r="D9" s="12">
        <v>43745</v>
      </c>
      <c r="E9" s="15">
        <v>0.875</v>
      </c>
      <c r="F9" s="13" t="s">
        <v>31</v>
      </c>
      <c r="G9" s="14" t="str">
        <f>HYPERLINK("https://transparencia.mpuentealto.cl/doctos/2019/21146/135767/FE_135767_2019.pdf","Enlace")</f>
        <v>Enlace</v>
      </c>
      <c r="H9" s="16" t="s">
        <v>14</v>
      </c>
      <c r="I9" s="16" t="s">
        <v>14</v>
      </c>
      <c r="J9" s="357" t="s">
        <v>14</v>
      </c>
      <c r="K9" s="406" t="s">
        <v>14</v>
      </c>
    </row>
    <row r="10" spans="1:11" ht="12.75" customHeight="1">
      <c r="A10" s="3">
        <v>239449</v>
      </c>
      <c r="B10" s="130" t="s">
        <v>11</v>
      </c>
      <c r="C10" s="5" t="s">
        <v>32</v>
      </c>
      <c r="D10" s="6">
        <v>43745</v>
      </c>
      <c r="E10" s="7">
        <v>0.875</v>
      </c>
      <c r="F10" s="3" t="s">
        <v>33</v>
      </c>
      <c r="G10" s="8" t="str">
        <f>HYPERLINK("https://transparencia.mpuentealto.cl/doctos/2019/21146/239449/FE_239449_2019.pdf","Enlace")</f>
        <v>Enlace</v>
      </c>
      <c r="H10" s="9" t="s">
        <v>14</v>
      </c>
      <c r="I10" s="9" t="s">
        <v>14</v>
      </c>
      <c r="J10" s="356" t="s">
        <v>14</v>
      </c>
      <c r="K10" s="405" t="s">
        <v>14</v>
      </c>
    </row>
    <row r="11" spans="1:11" ht="12.75" customHeight="1">
      <c r="A11" s="3">
        <v>239603</v>
      </c>
      <c r="B11" s="130" t="s">
        <v>11</v>
      </c>
      <c r="C11" s="11" t="s">
        <v>34</v>
      </c>
      <c r="D11" s="12">
        <v>43745</v>
      </c>
      <c r="E11" s="15">
        <v>0.875</v>
      </c>
      <c r="F11" s="13" t="s">
        <v>35</v>
      </c>
      <c r="G11" s="14" t="str">
        <f>HYPERLINK("https://transparencia.mpuentealto.cl/doctos/2019/21146/239603/FE_239603_2019.pdf","Enlace")</f>
        <v>Enlace</v>
      </c>
      <c r="H11" s="16" t="s">
        <v>14</v>
      </c>
      <c r="I11" s="16" t="s">
        <v>14</v>
      </c>
      <c r="J11" s="357" t="s">
        <v>14</v>
      </c>
      <c r="K11" s="406" t="s">
        <v>14</v>
      </c>
    </row>
    <row r="12" spans="1:11" ht="12.75" customHeight="1">
      <c r="A12" s="3">
        <v>239727</v>
      </c>
      <c r="B12" s="130" t="s">
        <v>11</v>
      </c>
      <c r="C12" s="11" t="s">
        <v>36</v>
      </c>
      <c r="D12" s="12">
        <v>43745</v>
      </c>
      <c r="E12" s="15">
        <v>0.875</v>
      </c>
      <c r="F12" s="13" t="s">
        <v>37</v>
      </c>
      <c r="G12" s="14" t="str">
        <f>HYPERLINK("https://transparencia.mpuentealto.cl/doctos/2019/21146/239727/FE_239727_2019.pdf","Enlace")</f>
        <v>Enlace</v>
      </c>
      <c r="H12" s="9" t="s">
        <v>14</v>
      </c>
      <c r="I12" s="9" t="s">
        <v>14</v>
      </c>
      <c r="J12" s="356" t="s">
        <v>14</v>
      </c>
      <c r="K12" s="405" t="s">
        <v>14</v>
      </c>
    </row>
    <row r="13" spans="1:11" ht="12.75" customHeight="1">
      <c r="A13" s="3">
        <v>239852</v>
      </c>
      <c r="B13" s="130" t="s">
        <v>11</v>
      </c>
      <c r="C13" s="5" t="s">
        <v>38</v>
      </c>
      <c r="D13" s="6">
        <v>43745</v>
      </c>
      <c r="E13" s="7">
        <v>0.875</v>
      </c>
      <c r="F13" s="3" t="s">
        <v>39</v>
      </c>
      <c r="G13" s="8" t="str">
        <f>HYPERLINK("https://transparencia.mpuentealto.cl/doctos/2019/21146/239852/FE_239852_2019.pdf","Enlace")</f>
        <v>Enlace</v>
      </c>
      <c r="H13" s="9" t="s">
        <v>14</v>
      </c>
      <c r="I13" s="9" t="s">
        <v>14</v>
      </c>
      <c r="J13" s="356" t="s">
        <v>14</v>
      </c>
      <c r="K13" s="405" t="s">
        <v>14</v>
      </c>
    </row>
    <row r="14" spans="1:11" ht="12.75" customHeight="1">
      <c r="A14" s="3">
        <v>239920</v>
      </c>
      <c r="B14" s="130" t="s">
        <v>11</v>
      </c>
      <c r="C14" s="5" t="s">
        <v>40</v>
      </c>
      <c r="D14" s="6">
        <v>43745</v>
      </c>
      <c r="E14" s="7">
        <v>0.875</v>
      </c>
      <c r="F14" s="3" t="s">
        <v>41</v>
      </c>
      <c r="G14" s="8" t="str">
        <f>HYPERLINK("https://transparencia.mpuentealto.cl/doctos/2019/21146/239920/FE_239920_2019.pdf","Enlace")</f>
        <v>Enlace</v>
      </c>
      <c r="H14" s="9" t="s">
        <v>14</v>
      </c>
      <c r="I14" s="9" t="s">
        <v>14</v>
      </c>
      <c r="J14" s="356" t="s">
        <v>14</v>
      </c>
      <c r="K14" s="405" t="s">
        <v>14</v>
      </c>
    </row>
    <row r="15" spans="1:11" ht="12.75" customHeight="1">
      <c r="A15" s="3">
        <v>186056</v>
      </c>
      <c r="B15" s="130" t="s">
        <v>11</v>
      </c>
      <c r="C15" s="5" t="s">
        <v>42</v>
      </c>
      <c r="D15" s="17">
        <v>43754</v>
      </c>
      <c r="E15" s="7">
        <v>0.41666666666666669</v>
      </c>
      <c r="F15" s="3" t="s">
        <v>43</v>
      </c>
      <c r="G15" s="8" t="str">
        <f>HYPERLINK("https://transparencia.mpuentealto.cl/doctos/2019/21146/186056/FE_186056_2019.pdf","Enlace")</f>
        <v>Enlace</v>
      </c>
      <c r="H15" s="10" t="s">
        <v>23</v>
      </c>
      <c r="I15" s="9" t="s">
        <v>14</v>
      </c>
      <c r="J15" s="356" t="s">
        <v>14</v>
      </c>
      <c r="K15" s="405" t="s">
        <v>14</v>
      </c>
    </row>
    <row r="16" spans="1:11" ht="12.75" customHeight="1">
      <c r="A16" s="3">
        <v>183554</v>
      </c>
      <c r="B16" s="130" t="s">
        <v>24</v>
      </c>
      <c r="C16" s="5" t="s">
        <v>44</v>
      </c>
      <c r="D16" s="17">
        <v>43755</v>
      </c>
      <c r="E16" s="7">
        <v>0.70833333333333337</v>
      </c>
      <c r="F16" s="3" t="s">
        <v>45</v>
      </c>
      <c r="G16" s="8" t="str">
        <f>HYPERLINK("https://transparencia.mpuentealto.cl/doctos/2019/21146/183554/FE_183554_2019.pdf","Enlace")</f>
        <v>Enlace</v>
      </c>
      <c r="H16" s="10" t="s">
        <v>23</v>
      </c>
      <c r="I16" s="9" t="s">
        <v>14</v>
      </c>
      <c r="J16" s="356" t="s">
        <v>14</v>
      </c>
      <c r="K16" s="405" t="s">
        <v>14</v>
      </c>
    </row>
    <row r="17" spans="1:11" ht="12.75" customHeight="1">
      <c r="A17" s="3">
        <v>226565</v>
      </c>
      <c r="B17" s="130" t="s">
        <v>24</v>
      </c>
      <c r="C17" s="5" t="s">
        <v>46</v>
      </c>
      <c r="D17" s="17">
        <v>43759</v>
      </c>
      <c r="E17" s="3" t="s">
        <v>26</v>
      </c>
      <c r="F17" s="3" t="s">
        <v>27</v>
      </c>
      <c r="G17" s="8" t="str">
        <f>HYPERLINK("https://transparencia.mpuentealto.cl/doctos/2019/21146/226565/FE_226565_2019.pdf","Enlace")</f>
        <v>Enlace</v>
      </c>
      <c r="H17" s="10" t="s">
        <v>23</v>
      </c>
      <c r="I17" s="9" t="s">
        <v>14</v>
      </c>
      <c r="J17" s="356" t="s">
        <v>14</v>
      </c>
      <c r="K17" s="405" t="s">
        <v>14</v>
      </c>
    </row>
    <row r="18" spans="1:11" ht="12.75" customHeight="1">
      <c r="A18" s="3">
        <v>169640</v>
      </c>
      <c r="B18" s="130" t="s">
        <v>15</v>
      </c>
      <c r="C18" s="18" t="s">
        <v>47</v>
      </c>
      <c r="D18" s="19">
        <v>43764</v>
      </c>
      <c r="E18" s="20">
        <v>0.58333333333333337</v>
      </c>
      <c r="F18" s="21" t="s">
        <v>48</v>
      </c>
      <c r="G18" s="8" t="str">
        <f>HYPERLINK("https://transparencia.mpuentealto.cl/doctos/2019/21146/169640/FE_169640_2019.pdf","Enlace")</f>
        <v>Enlace</v>
      </c>
      <c r="H18" s="10" t="s">
        <v>23</v>
      </c>
      <c r="I18" s="9" t="s">
        <v>14</v>
      </c>
      <c r="J18" s="356" t="s">
        <v>14</v>
      </c>
      <c r="K18" s="405" t="s">
        <v>14</v>
      </c>
    </row>
    <row r="19" spans="1:11" ht="12.75" customHeight="1">
      <c r="A19" s="3">
        <v>166671</v>
      </c>
      <c r="B19" s="130" t="s">
        <v>11</v>
      </c>
      <c r="C19" s="5" t="s">
        <v>49</v>
      </c>
      <c r="D19" s="17">
        <v>43766</v>
      </c>
      <c r="E19" s="7">
        <v>0.83333333333333337</v>
      </c>
      <c r="F19" s="3" t="s">
        <v>50</v>
      </c>
      <c r="G19" s="8" t="str">
        <f>HYPERLINK("https://transparencia.mpuentealto.cl/doctos/2019/21146/166671/FE_166671_2019.pdf","Enlace")</f>
        <v>Enlace</v>
      </c>
      <c r="H19" s="8" t="str">
        <f>HYPERLINK("https://transparencia.mpuentealto.cl/doctos/2019/21146/166671/RE_166671_2019.pdf","Enlace")</f>
        <v>Enlace</v>
      </c>
      <c r="I19" s="9" t="s">
        <v>14</v>
      </c>
      <c r="J19" s="356" t="s">
        <v>14</v>
      </c>
      <c r="K19" s="405" t="s">
        <v>14</v>
      </c>
    </row>
    <row r="20" spans="1:11" ht="12.75" customHeight="1">
      <c r="A20" s="3">
        <v>208889</v>
      </c>
      <c r="B20" s="130" t="s">
        <v>15</v>
      </c>
      <c r="C20" s="5" t="s">
        <v>51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HYPERLINK("https://transparencia.mpuentealto.cl/doctos/2019/21146/208889/FE_208889_2019.pdf","Enlace")</f>
        <v>Enlace</v>
      </c>
      <c r="H20" s="9" t="s">
        <v>14</v>
      </c>
      <c r="I20" s="9" t="s">
        <v>14</v>
      </c>
      <c r="J20" s="356" t="s">
        <v>14</v>
      </c>
      <c r="K20" s="405" t="s">
        <v>14</v>
      </c>
    </row>
    <row r="21" spans="1:11" ht="12.75" customHeight="1">
      <c r="A21" s="3">
        <v>209171</v>
      </c>
      <c r="B21" s="130" t="s">
        <v>15</v>
      </c>
      <c r="C21" s="5" t="s">
        <v>53</v>
      </c>
      <c r="D21" s="17">
        <v>43766</v>
      </c>
      <c r="E21" s="7">
        <v>0.875</v>
      </c>
      <c r="F21" s="3" t="s">
        <v>52</v>
      </c>
      <c r="G21" s="8" t="str">
        <f>HYPERLINK("https://transparencia.mpuentealto.cl/doctos/2019/21146/209171/FE_209171_2019.pdf","Enlace")</f>
        <v>Enlace</v>
      </c>
      <c r="H21" s="9" t="s">
        <v>14</v>
      </c>
      <c r="I21" s="9" t="s">
        <v>14</v>
      </c>
      <c r="J21" s="356" t="s">
        <v>14</v>
      </c>
      <c r="K21" s="405" t="s">
        <v>14</v>
      </c>
    </row>
    <row r="22" spans="1:11" ht="12.75" customHeight="1">
      <c r="A22" s="3">
        <v>211129</v>
      </c>
      <c r="B22" s="130" t="s">
        <v>54</v>
      </c>
      <c r="C22" s="5" t="s">
        <v>55</v>
      </c>
      <c r="D22" s="17">
        <v>43766</v>
      </c>
      <c r="E22" s="7">
        <v>0.875</v>
      </c>
      <c r="F22" s="3" t="s">
        <v>56</v>
      </c>
      <c r="G22" s="8" t="str">
        <f>HYPERLINK("https://transparencia.mpuentealto.cl/doctos/2019/21146/211129/FE_211129_2019.pdf","Enlace")</f>
        <v>Enlace</v>
      </c>
      <c r="H22" s="8" t="str">
        <f>HYPERLINK("https://transparencia.mpuentealto.cl/doctos/2019/21146/211129/RE_211129_2019.pdf","Enlace")</f>
        <v>Enlace</v>
      </c>
      <c r="I22" s="9" t="s">
        <v>14</v>
      </c>
      <c r="J22" s="356" t="s">
        <v>14</v>
      </c>
      <c r="K22" s="405" t="s">
        <v>14</v>
      </c>
    </row>
    <row r="23" spans="1:11" ht="12.75" customHeight="1">
      <c r="A23" s="3">
        <v>271831</v>
      </c>
      <c r="B23" s="130" t="s">
        <v>11</v>
      </c>
      <c r="C23" s="5" t="s">
        <v>34</v>
      </c>
      <c r="D23" s="17">
        <v>43766</v>
      </c>
      <c r="E23" s="7">
        <v>0.875</v>
      </c>
      <c r="F23" s="3" t="s">
        <v>35</v>
      </c>
      <c r="G23" s="8" t="str">
        <f>HYPERLINK("https://transparencia.mpuentealto.cl/doctos/2019/21146/271831/FE_271831_2019.pdf","Enlace")</f>
        <v>Enlace</v>
      </c>
      <c r="H23" s="8" t="str">
        <f>HYPERLINK("https://transparencia.mpuentealto.cl/doctos/2019/21146/271831/RE_271831_2019.pdf","Enlace")</f>
        <v>Enlace</v>
      </c>
      <c r="I23" s="9" t="s">
        <v>14</v>
      </c>
      <c r="J23" s="356" t="s">
        <v>14</v>
      </c>
      <c r="K23" s="405" t="s">
        <v>14</v>
      </c>
    </row>
    <row r="24" spans="1:11" ht="12.75" customHeight="1">
      <c r="A24" s="3">
        <v>271866</v>
      </c>
      <c r="B24" s="130" t="s">
        <v>11</v>
      </c>
      <c r="C24" s="5" t="s">
        <v>40</v>
      </c>
      <c r="D24" s="17">
        <v>43766</v>
      </c>
      <c r="E24" s="7">
        <v>0.875</v>
      </c>
      <c r="F24" s="3" t="s">
        <v>41</v>
      </c>
      <c r="G24" s="8" t="str">
        <f>HYPERLINK("https://transparencia.mpuentealto.cl/doctos/2019/21146/271866/FE_271866_2019.pdf","Enlace")</f>
        <v>Enlace</v>
      </c>
      <c r="H24" s="8" t="str">
        <f>HYPERLINK("https://transparencia.mpuentealto.cl/doctos/2019/21146/271866/RE_271866_2019.pdf","Enlace")</f>
        <v>Enlace</v>
      </c>
      <c r="I24" s="9" t="s">
        <v>14</v>
      </c>
      <c r="J24" s="356" t="s">
        <v>14</v>
      </c>
      <c r="K24" s="405" t="s">
        <v>14</v>
      </c>
    </row>
    <row r="25" spans="1:11" ht="12.75" customHeight="1">
      <c r="A25" s="3">
        <v>272706</v>
      </c>
      <c r="B25" s="130" t="s">
        <v>11</v>
      </c>
      <c r="C25" s="5" t="s">
        <v>32</v>
      </c>
      <c r="D25" s="17">
        <v>43766</v>
      </c>
      <c r="E25" s="7">
        <v>0.875</v>
      </c>
      <c r="F25" s="3" t="s">
        <v>33</v>
      </c>
      <c r="G25" s="8" t="str">
        <f>HYPERLINK("https://transparencia.mpuentealto.cl/doctos/2019/21146/272706/FE_272706_2019.pdf","Enlace")</f>
        <v>Enlace</v>
      </c>
      <c r="H25" s="8" t="str">
        <f>HYPERLINK("https://transparencia.mpuentealto.cl/doctos/2019/21146/272706/RE_272706_2019.pdf","Enlace")</f>
        <v>Enlace</v>
      </c>
      <c r="I25" s="9" t="s">
        <v>14</v>
      </c>
      <c r="J25" s="356" t="s">
        <v>14</v>
      </c>
      <c r="K25" s="405" t="s">
        <v>14</v>
      </c>
    </row>
    <row r="26" spans="1:11" ht="12.75" customHeight="1">
      <c r="A26" s="3">
        <v>272807</v>
      </c>
      <c r="B26" s="130" t="s">
        <v>11</v>
      </c>
      <c r="C26" s="5" t="s">
        <v>38</v>
      </c>
      <c r="D26" s="17">
        <v>43766</v>
      </c>
      <c r="E26" s="7">
        <v>0.875</v>
      </c>
      <c r="F26" s="3" t="s">
        <v>57</v>
      </c>
      <c r="G26" s="8" t="str">
        <f>HYPERLINK("https://transparencia.mpuentealto.cl/doctos/2019/21146/272807/FE_272807_2019.pdf","Enlace")</f>
        <v>Enlace</v>
      </c>
      <c r="H26" s="8" t="str">
        <f>HYPERLINK("https://transparencia.mpuentealto.cl/doctos/2019/21146/272807/RE_272807_2019.pdf","Enlace")</f>
        <v>Enlace</v>
      </c>
      <c r="I26" s="9" t="s">
        <v>14</v>
      </c>
      <c r="J26" s="356" t="s">
        <v>14</v>
      </c>
      <c r="K26" s="405" t="s">
        <v>14</v>
      </c>
    </row>
    <row r="27" spans="1:11" ht="12.75" customHeight="1">
      <c r="A27" s="3">
        <v>272843</v>
      </c>
      <c r="B27" s="130" t="s">
        <v>11</v>
      </c>
      <c r="C27" s="5" t="s">
        <v>58</v>
      </c>
      <c r="D27" s="17">
        <v>43766</v>
      </c>
      <c r="E27" s="7">
        <v>0.875</v>
      </c>
      <c r="F27" s="3" t="s">
        <v>37</v>
      </c>
      <c r="G27" s="8" t="str">
        <f>HYPERLINK("https://transparencia.mpuentealto.cl/doctos/2019/21146/272843/FE_272843_2019.pdf","Enlace")</f>
        <v>Enlace</v>
      </c>
      <c r="H27" s="8" t="str">
        <f>HYPERLINK("https://transparencia.mpuentealto.cl/doctos/2019/21146/272843/RE_272843_2019.pdf","Enlace")</f>
        <v>Enlace</v>
      </c>
      <c r="I27" s="9" t="s">
        <v>14</v>
      </c>
      <c r="J27" s="356" t="s">
        <v>14</v>
      </c>
      <c r="K27" s="405" t="s">
        <v>14</v>
      </c>
    </row>
    <row r="28" spans="1:11" ht="12.75" customHeight="1">
      <c r="A28" s="3">
        <v>280649</v>
      </c>
      <c r="B28" s="130" t="s">
        <v>59</v>
      </c>
      <c r="C28" s="5" t="s">
        <v>60</v>
      </c>
      <c r="D28" s="17">
        <v>43766</v>
      </c>
      <c r="E28" s="7">
        <v>0.5</v>
      </c>
      <c r="F28" s="3" t="s">
        <v>61</v>
      </c>
      <c r="G28" s="8" t="str">
        <f>HYPERLINK("https://transparencia.mpuentealto.cl/doctos/2019/21146/280649/FE_280649_2019.pdf","Enlace")</f>
        <v>Enlace</v>
      </c>
      <c r="H28" s="8" t="str">
        <f>HYPERLINK("https://transparencia.mpuentealto.cl/doctos/2019/21146/280649/RE_280649_2019.pdf","Enlace")</f>
        <v>Enlace</v>
      </c>
      <c r="I28" s="22" t="s">
        <v>14</v>
      </c>
      <c r="J28" s="358" t="s">
        <v>14</v>
      </c>
      <c r="K28" s="407" t="s">
        <v>14</v>
      </c>
    </row>
    <row r="29" spans="1:11" ht="12.75" customHeight="1">
      <c r="A29" s="3">
        <v>312788</v>
      </c>
      <c r="B29" s="130" t="s">
        <v>24</v>
      </c>
      <c r="C29" s="5" t="s">
        <v>62</v>
      </c>
      <c r="D29" s="17">
        <v>43766</v>
      </c>
      <c r="E29" s="7">
        <v>0.79166666666666663</v>
      </c>
      <c r="F29" s="3" t="s">
        <v>63</v>
      </c>
      <c r="G29" s="8" t="str">
        <f>HYPERLINK("https://transparencia.mpuentealto.cl/doctos/2019/21146/312788/FE_312788_2019.pdf","Enlace")</f>
        <v>Enlace</v>
      </c>
      <c r="H29" s="8" t="str">
        <f>HYPERLINK("https://transparencia.mpuentealto.cl/doctos/2019/21146/312788/RE_312788_2019.pdf","Enlace")</f>
        <v>Enlace</v>
      </c>
      <c r="I29" s="9" t="s">
        <v>14</v>
      </c>
      <c r="J29" s="356" t="s">
        <v>14</v>
      </c>
      <c r="K29" s="405" t="s">
        <v>14</v>
      </c>
    </row>
    <row r="30" spans="1:11" ht="12.75" customHeight="1">
      <c r="A30" s="3">
        <v>315826</v>
      </c>
      <c r="B30" s="130" t="s">
        <v>18</v>
      </c>
      <c r="C30" s="5" t="s">
        <v>64</v>
      </c>
      <c r="D30" s="17">
        <v>43766</v>
      </c>
      <c r="E30" s="7">
        <v>0.79166666666666663</v>
      </c>
      <c r="F30" s="3" t="s">
        <v>65</v>
      </c>
      <c r="G30" s="8" t="str">
        <f>HYPERLINK("https://transparencia.mpuentealto.cl/doctos/2019/21146/315826/FE_315826_2019.pdf","Enlace")</f>
        <v>Enlace</v>
      </c>
      <c r="H30" s="10" t="s">
        <v>23</v>
      </c>
      <c r="I30" s="9" t="s">
        <v>14</v>
      </c>
      <c r="J30" s="356" t="s">
        <v>14</v>
      </c>
      <c r="K30" s="405" t="s">
        <v>14</v>
      </c>
    </row>
    <row r="31" spans="1:11" ht="12.75" customHeight="1">
      <c r="A31" s="3">
        <v>317573</v>
      </c>
      <c r="B31" s="130" t="s">
        <v>54</v>
      </c>
      <c r="C31" s="5" t="s">
        <v>66</v>
      </c>
      <c r="D31" s="17">
        <v>43766</v>
      </c>
      <c r="E31" s="7">
        <v>0.41666666666666669</v>
      </c>
      <c r="F31" s="3" t="s">
        <v>67</v>
      </c>
      <c r="G31" s="8" t="str">
        <f>HYPERLINK("https://transparencia.mpuentealto.cl/doctos/2019/21146/317573/FE_317573_2019.pdf","Enlace")</f>
        <v>Enlace</v>
      </c>
      <c r="H31" s="9" t="s">
        <v>14</v>
      </c>
      <c r="I31" s="9" t="s">
        <v>14</v>
      </c>
      <c r="J31" s="356" t="s">
        <v>14</v>
      </c>
      <c r="K31" s="405" t="s">
        <v>14</v>
      </c>
    </row>
    <row r="32" spans="1:11" ht="12.75" customHeight="1">
      <c r="A32" s="3">
        <v>333183</v>
      </c>
      <c r="B32" s="130" t="s">
        <v>24</v>
      </c>
      <c r="C32" s="5" t="s">
        <v>68</v>
      </c>
      <c r="D32" s="17">
        <v>43767</v>
      </c>
      <c r="E32" s="3" t="s">
        <v>69</v>
      </c>
      <c r="F32" s="3" t="s">
        <v>70</v>
      </c>
      <c r="G32" s="8" t="str">
        <f>HYPERLINK("https://transparencia.mpuentealto.cl/doctos/2019/21146/333183/FE_333183_2019.pdf","Enlace")</f>
        <v>Enlace</v>
      </c>
      <c r="H32" s="8" t="str">
        <f>HYPERLINK("https://transparencia.mpuentealto.cl/doctos/2019/21146/333183/RE_333183_2020.pdf","Enlace")</f>
        <v>Enlace</v>
      </c>
      <c r="I32" s="9" t="s">
        <v>14</v>
      </c>
      <c r="J32" s="356" t="s">
        <v>14</v>
      </c>
      <c r="K32" s="405" t="s">
        <v>14</v>
      </c>
    </row>
    <row r="33" spans="1:11" ht="12.75" customHeight="1">
      <c r="A33" s="3">
        <v>329315</v>
      </c>
      <c r="B33" s="130" t="s">
        <v>15</v>
      </c>
      <c r="C33" s="5" t="s">
        <v>71</v>
      </c>
      <c r="D33" s="17">
        <v>43768</v>
      </c>
      <c r="E33" s="7">
        <v>0.79166666666666663</v>
      </c>
      <c r="F33" s="3" t="s">
        <v>72</v>
      </c>
      <c r="G33" s="8" t="str">
        <f>HYPERLINK("https://transparencia.mpuentealto.cl/doctos/2019/21146/329315/FE_329315_2019.pdf","Enlace")</f>
        <v>Enlace</v>
      </c>
      <c r="H33" s="8" t="str">
        <f>HYPERLINK("https://transparencia.mpuentealto.cl/doctos/2019/21146/329315/RE_329315_2019.pdf","Enlace")</f>
        <v>Enlace</v>
      </c>
      <c r="I33" s="9" t="s">
        <v>14</v>
      </c>
      <c r="J33" s="356" t="s">
        <v>14</v>
      </c>
      <c r="K33" s="405" t="s">
        <v>14</v>
      </c>
    </row>
    <row r="34" spans="1:11" ht="12.75" customHeight="1">
      <c r="A34" s="3">
        <v>346423</v>
      </c>
      <c r="B34" s="130" t="s">
        <v>24</v>
      </c>
      <c r="C34" s="5" t="s">
        <v>73</v>
      </c>
      <c r="D34" s="17">
        <v>43768</v>
      </c>
      <c r="E34" s="7">
        <v>0.70833333333333337</v>
      </c>
      <c r="F34" s="3" t="s">
        <v>74</v>
      </c>
      <c r="G34" s="8" t="str">
        <f>HYPERLINK("https://transparencia.mpuentealto.cl/doctos/2019/21146/346423/FE_346423_2019.pdf","Enlace")</f>
        <v>Enlace</v>
      </c>
      <c r="H34" s="8" t="str">
        <f>HYPERLINK("https://transparencia.mpuentealto.cl/doctos/2019/21146/346423/RE_346423_2019.pdf","Enlace")</f>
        <v>Enlace</v>
      </c>
      <c r="I34" s="9" t="s">
        <v>14</v>
      </c>
      <c r="J34" s="356" t="s">
        <v>14</v>
      </c>
      <c r="K34" s="405" t="s">
        <v>14</v>
      </c>
    </row>
    <row r="35" spans="1:11" ht="12.75" customHeight="1">
      <c r="A35" s="3">
        <v>271259</v>
      </c>
      <c r="B35" s="130" t="s">
        <v>15</v>
      </c>
      <c r="C35" s="5" t="s">
        <v>75</v>
      </c>
      <c r="D35" s="17">
        <v>43769</v>
      </c>
      <c r="E35" s="7">
        <v>0.72916666666666663</v>
      </c>
      <c r="F35" s="3" t="s">
        <v>76</v>
      </c>
      <c r="G35" s="8" t="str">
        <f>HYPERLINK("https://transparencia.mpuentealto.cl/doctos/2019/21146/271259/FE_271259_2019.pdf","Enlace")</f>
        <v>Enlace</v>
      </c>
      <c r="H35" s="8" t="str">
        <f>HYPERLINK("https://transparencia.mpuentealto.cl/doctos/2019/21146/271259/RE_271259_2019.pdf","Enlace")</f>
        <v>Enlace</v>
      </c>
      <c r="I35" s="9" t="s">
        <v>14</v>
      </c>
      <c r="J35" s="356" t="s">
        <v>14</v>
      </c>
      <c r="K35" s="405" t="s">
        <v>14</v>
      </c>
    </row>
    <row r="36" spans="1:11" ht="12.75" customHeight="1">
      <c r="A36" s="3">
        <v>228158</v>
      </c>
      <c r="B36" s="130" t="s">
        <v>24</v>
      </c>
      <c r="C36" s="5" t="s">
        <v>77</v>
      </c>
      <c r="D36" s="6">
        <v>43770</v>
      </c>
      <c r="E36" s="7">
        <v>0.625</v>
      </c>
      <c r="F36" s="3" t="s">
        <v>78</v>
      </c>
      <c r="G36" s="8" t="str">
        <f>HYPERLINK("https://transparencia.mpuentealto.cl/doctos/2019/21146/228158/FE_228158_2019.pdf","Enlace")</f>
        <v>Enlace</v>
      </c>
      <c r="H36" s="8" t="str">
        <f>HYPERLINK("https://transparencia.mpuentealto.cl/doctos/2019/21146/228158/RE_228158_2020.pdf","Enlace")</f>
        <v>Enlace</v>
      </c>
      <c r="I36" s="9" t="s">
        <v>14</v>
      </c>
      <c r="J36" s="356" t="s">
        <v>14</v>
      </c>
      <c r="K36" s="405" t="s">
        <v>14</v>
      </c>
    </row>
    <row r="37" spans="1:11" ht="12.75" customHeight="1">
      <c r="A37" s="3">
        <v>351907</v>
      </c>
      <c r="B37" s="130" t="s">
        <v>15</v>
      </c>
      <c r="C37" s="5" t="s">
        <v>79</v>
      </c>
      <c r="D37" s="6">
        <v>43770</v>
      </c>
      <c r="E37" s="7">
        <v>0.58333333333333337</v>
      </c>
      <c r="F37" s="3" t="s">
        <v>80</v>
      </c>
      <c r="G37" s="8" t="str">
        <f>HYPERLINK("https://transparencia.mpuentealto.cl/doctos/2019/21146/351907/FE_351907_2019.pdf","Enlace")</f>
        <v>Enlace</v>
      </c>
      <c r="H37" s="8" t="str">
        <f>HYPERLINK("https://transparencia.mpuentealto.cl/doctos/2019/21146/351907/RE_351907_2019.pdf","Enlace")</f>
        <v>Enlace</v>
      </c>
      <c r="I37" s="9" t="s">
        <v>14</v>
      </c>
      <c r="J37" s="356" t="s">
        <v>14</v>
      </c>
      <c r="K37" s="405" t="s">
        <v>14</v>
      </c>
    </row>
    <row r="38" spans="1:11" ht="12.75" customHeight="1">
      <c r="A38" s="3">
        <v>215185</v>
      </c>
      <c r="B38" s="130" t="s">
        <v>81</v>
      </c>
      <c r="C38" s="5" t="s">
        <v>82</v>
      </c>
      <c r="D38" s="6">
        <v>43771</v>
      </c>
      <c r="E38" s="3" t="s">
        <v>26</v>
      </c>
      <c r="F38" s="3" t="s">
        <v>83</v>
      </c>
      <c r="G38" s="8" t="str">
        <f>HYPERLINK("https://transparencia.mpuentealto.cl/doctos/2019/21146/215185/FE_215185_2019.pdf","Enlace")</f>
        <v>Enlace</v>
      </c>
      <c r="H38" s="8" t="str">
        <f>HYPERLINK("https://transparencia.mpuentealto.cl/doctos/2019/21146/215185/RE_215185_2019.pdf","Enlace")</f>
        <v>Enlace</v>
      </c>
      <c r="I38" s="9" t="s">
        <v>14</v>
      </c>
      <c r="J38" s="356" t="s">
        <v>14</v>
      </c>
      <c r="K38" s="405" t="s">
        <v>14</v>
      </c>
    </row>
    <row r="39" spans="1:11" ht="12.75" customHeight="1">
      <c r="A39" s="3">
        <v>285683</v>
      </c>
      <c r="B39" s="130" t="s">
        <v>15</v>
      </c>
      <c r="C39" s="5" t="s">
        <v>84</v>
      </c>
      <c r="D39" s="6">
        <v>43771</v>
      </c>
      <c r="E39" s="3" t="s">
        <v>85</v>
      </c>
      <c r="F39" s="3" t="s">
        <v>86</v>
      </c>
      <c r="G39" s="8" t="str">
        <f>HYPERLINK("https://transparencia.mpuentealto.cl/doctos/2019/21146/285683/FE_285683_2019.pdf","Enlace")</f>
        <v>Enlace</v>
      </c>
      <c r="H39" s="8" t="str">
        <f>HYPERLINK("https://transparencia.mpuentealto.cl/doctos/2019/21146/285683/RE_285683_2019.pdf","Enlace")</f>
        <v>Enlace</v>
      </c>
      <c r="I39" s="9" t="s">
        <v>14</v>
      </c>
      <c r="J39" s="356" t="s">
        <v>14</v>
      </c>
      <c r="K39" s="405" t="s">
        <v>14</v>
      </c>
    </row>
    <row r="40" spans="1:11" ht="12.75" customHeight="1">
      <c r="A40" s="3">
        <v>364937</v>
      </c>
      <c r="B40" s="130" t="s">
        <v>15</v>
      </c>
      <c r="C40" s="5" t="s">
        <v>87</v>
      </c>
      <c r="D40" s="6">
        <v>43771</v>
      </c>
      <c r="E40" s="7">
        <v>0.375</v>
      </c>
      <c r="F40" s="3" t="s">
        <v>88</v>
      </c>
      <c r="G40" s="8" t="str">
        <f>HYPERLINK("https://transparencia.mpuentealto.cl/doctos/2019/21146/364937/FE_364937_2019.pdf","Enlace")</f>
        <v>Enlace</v>
      </c>
      <c r="H40" s="8" t="str">
        <f>HYPERLINK("https://transparencia.mpuentealto.cl/doctos/2019/21146/364937/RE_364937_2019.pdf","Enlace")</f>
        <v>Enlace</v>
      </c>
      <c r="I40" s="9" t="s">
        <v>14</v>
      </c>
      <c r="J40" s="356" t="s">
        <v>14</v>
      </c>
      <c r="K40" s="405" t="s">
        <v>14</v>
      </c>
    </row>
    <row r="41" spans="1:11" ht="12.75" customHeight="1">
      <c r="A41" s="3">
        <v>340956</v>
      </c>
      <c r="B41" s="130" t="s">
        <v>15</v>
      </c>
      <c r="C41" s="5" t="s">
        <v>89</v>
      </c>
      <c r="D41" s="6">
        <v>43772</v>
      </c>
      <c r="E41" s="7">
        <v>0.5</v>
      </c>
      <c r="F41" s="3" t="s">
        <v>90</v>
      </c>
      <c r="G41" s="8" t="str">
        <f>HYPERLINK("https://transparencia.mpuentealto.cl/doctos/2019/21146/340956/FE_340956_2019.pdf","Enlace")</f>
        <v>Enlace</v>
      </c>
      <c r="H41" s="8" t="str">
        <f>HYPERLINK("https://transparencia.mpuentealto.cl/doctos/2019/21146/340956/RE_340956_2019.pdf","Enlace")</f>
        <v>Enlace</v>
      </c>
      <c r="I41" s="9" t="s">
        <v>14</v>
      </c>
      <c r="J41" s="356" t="s">
        <v>14</v>
      </c>
      <c r="K41" s="405" t="s">
        <v>14</v>
      </c>
    </row>
    <row r="42" spans="1:11" ht="12.75" customHeight="1">
      <c r="A42" s="3">
        <v>399432</v>
      </c>
      <c r="B42" s="130" t="s">
        <v>24</v>
      </c>
      <c r="C42" s="5" t="s">
        <v>91</v>
      </c>
      <c r="D42" s="6">
        <v>43773</v>
      </c>
      <c r="E42" s="7">
        <v>0.63541666666666663</v>
      </c>
      <c r="F42" s="3" t="s">
        <v>92</v>
      </c>
      <c r="G42" s="8" t="str">
        <f>HYPERLINK("https://transparencia.mpuentealto.cl/doctos/2019/21146/399432/FE_399432_2019.pdf","Enlace")</f>
        <v>Enlace</v>
      </c>
      <c r="H42" s="8" t="str">
        <f>HYPERLINK("https://transparencia.mpuentealto.cl/doctos/2019/21146/399432/RE_399432_2019.pdf","Enlace")</f>
        <v>Enlace</v>
      </c>
      <c r="I42" s="9" t="s">
        <v>14</v>
      </c>
      <c r="J42" s="356" t="s">
        <v>14</v>
      </c>
      <c r="K42" s="405" t="s">
        <v>14</v>
      </c>
    </row>
    <row r="43" spans="1:11" ht="12.75" customHeight="1">
      <c r="A43" s="3">
        <v>360272</v>
      </c>
      <c r="B43" s="130" t="s">
        <v>24</v>
      </c>
      <c r="C43" s="5" t="s">
        <v>93</v>
      </c>
      <c r="D43" s="6">
        <v>43774</v>
      </c>
      <c r="E43" s="7">
        <v>0.66666666666666663</v>
      </c>
      <c r="F43" s="3" t="s">
        <v>94</v>
      </c>
      <c r="G43" s="8" t="str">
        <f>HYPERLINK("https://transparencia.mpuentealto.cl/doctos/2019/21146/360272/FE_360272_2019.pdf","Enlace")</f>
        <v>Enlace</v>
      </c>
      <c r="H43" s="8" t="str">
        <f>HYPERLINK("https://transparencia.mpuentealto.cl/doctos/2019/21146/360272/RE_360272_2019.pdf","Enlace")</f>
        <v>Enlace</v>
      </c>
      <c r="I43" s="9" t="s">
        <v>14</v>
      </c>
      <c r="J43" s="356" t="s">
        <v>14</v>
      </c>
      <c r="K43" s="405" t="s">
        <v>14</v>
      </c>
    </row>
    <row r="44" spans="1:11" ht="12.75" customHeight="1">
      <c r="A44" s="3">
        <v>379676</v>
      </c>
      <c r="B44" s="130" t="s">
        <v>24</v>
      </c>
      <c r="C44" s="5" t="s">
        <v>95</v>
      </c>
      <c r="D44" s="6">
        <v>43774</v>
      </c>
      <c r="E44" s="7">
        <v>0.625</v>
      </c>
      <c r="F44" s="3" t="s">
        <v>96</v>
      </c>
      <c r="G44" s="8" t="str">
        <f>HYPERLINK("https://transparencia.mpuentealto.cl/doctos/2019/21146/379676/FE_379676_2019.pdf","Enlace")</f>
        <v>Enlace</v>
      </c>
      <c r="H44" s="8" t="str">
        <f>HYPERLINK("https://transparencia.mpuentealto.cl/doctos/2019/21146/379676/RE_379676_2019.pdf","Enlace")</f>
        <v>Enlace</v>
      </c>
      <c r="I44" s="9" t="s">
        <v>14</v>
      </c>
      <c r="J44" s="356" t="s">
        <v>14</v>
      </c>
      <c r="K44" s="405" t="s">
        <v>14</v>
      </c>
    </row>
    <row r="45" spans="1:11" ht="12.75" customHeight="1">
      <c r="A45" s="3">
        <v>345536</v>
      </c>
      <c r="B45" s="130" t="s">
        <v>15</v>
      </c>
      <c r="C45" s="5" t="s">
        <v>97</v>
      </c>
      <c r="D45" s="6">
        <v>43778</v>
      </c>
      <c r="E45" s="3" t="s">
        <v>98</v>
      </c>
      <c r="F45" s="3" t="s">
        <v>99</v>
      </c>
      <c r="G45" s="8" t="str">
        <f>HYPERLINK("https://transparencia.mpuentealto.cl/doctos/2019/21146/345536/FE_345536_2019.pdf","Enlace")</f>
        <v>Enlace</v>
      </c>
      <c r="H45" s="8" t="str">
        <f>HYPERLINK("https://transparencia.mpuentealto.cl/doctos/2019/21146/345536/RE_345536_2019.pdf","Enlace")</f>
        <v>Enlace</v>
      </c>
      <c r="I45" s="9" t="s">
        <v>14</v>
      </c>
      <c r="J45" s="356" t="s">
        <v>14</v>
      </c>
      <c r="K45" s="405" t="s">
        <v>14</v>
      </c>
    </row>
    <row r="46" spans="1:11" ht="12.75" customHeight="1">
      <c r="A46" s="3">
        <v>372047</v>
      </c>
      <c r="B46" s="130" t="s">
        <v>15</v>
      </c>
      <c r="C46" s="5" t="s">
        <v>100</v>
      </c>
      <c r="D46" s="6">
        <v>43778</v>
      </c>
      <c r="E46" s="7">
        <v>0.4375</v>
      </c>
      <c r="F46" s="3" t="s">
        <v>101</v>
      </c>
      <c r="G46" s="8" t="str">
        <f>HYPERLINK("https://transparencia.mpuentealto.cl/doctos/2019/21146/372047/FE_372047_2019.pdf","Enlace")</f>
        <v>Enlace</v>
      </c>
      <c r="H46" s="8" t="str">
        <f>HYPERLINK("https://transparencia.mpuentealto.cl/doctos/2019/21146/372047/RE_372047_2020.pdf","Enlace")</f>
        <v>Enlace</v>
      </c>
      <c r="I46" s="9" t="s">
        <v>14</v>
      </c>
      <c r="J46" s="356" t="s">
        <v>14</v>
      </c>
      <c r="K46" s="405" t="s">
        <v>14</v>
      </c>
    </row>
    <row r="47" spans="1:11" ht="12.75" customHeight="1">
      <c r="A47" s="3">
        <v>390804</v>
      </c>
      <c r="B47" s="130" t="s">
        <v>15</v>
      </c>
      <c r="C47" s="23" t="s">
        <v>102</v>
      </c>
      <c r="D47" s="6">
        <v>43778</v>
      </c>
      <c r="E47" s="7">
        <v>0.41666666666666669</v>
      </c>
      <c r="F47" s="3" t="s">
        <v>103</v>
      </c>
      <c r="G47" s="8" t="str">
        <f>HYPERLINK("https://transparencia.mpuentealto.cl/doctos/2019/21146/390804/FE_390804_2019.pdf","Enlace")</f>
        <v>Enlace</v>
      </c>
      <c r="H47" s="8" t="str">
        <f>HYPERLINK("https://transparencia.mpuentealto.cl/doctos/2019/21146/390804/RE_390804_2019.pdf","Enlace")</f>
        <v>Enlace</v>
      </c>
      <c r="I47" s="9" t="s">
        <v>14</v>
      </c>
      <c r="J47" s="356" t="s">
        <v>14</v>
      </c>
      <c r="K47" s="405" t="s">
        <v>14</v>
      </c>
    </row>
    <row r="48" spans="1:11" ht="12.75" customHeight="1">
      <c r="A48" s="3">
        <v>397669</v>
      </c>
      <c r="B48" s="130" t="s">
        <v>24</v>
      </c>
      <c r="C48" s="5" t="s">
        <v>104</v>
      </c>
      <c r="D48" s="17">
        <v>43781</v>
      </c>
      <c r="E48" s="7">
        <v>0.64583333333333337</v>
      </c>
      <c r="F48" s="3" t="s">
        <v>105</v>
      </c>
      <c r="G48" s="8" t="str">
        <f>HYPERLINK("https://transparencia.mpuentealto.cl/doctos/2019/21146/397669/FE_397669_2019.pdf","Enlace")</f>
        <v>Enlace</v>
      </c>
      <c r="H48" s="10" t="s">
        <v>23</v>
      </c>
      <c r="I48" s="9" t="s">
        <v>14</v>
      </c>
      <c r="J48" s="356" t="s">
        <v>14</v>
      </c>
      <c r="K48" s="405" t="s">
        <v>14</v>
      </c>
    </row>
    <row r="49" spans="1:11" ht="12.75" customHeight="1">
      <c r="A49" s="3">
        <v>327576</v>
      </c>
      <c r="B49" s="130" t="s">
        <v>106</v>
      </c>
      <c r="C49" s="5" t="s">
        <v>107</v>
      </c>
      <c r="D49" s="17">
        <v>43784</v>
      </c>
      <c r="E49" s="7">
        <v>0.41666666666666669</v>
      </c>
      <c r="F49" s="3" t="s">
        <v>108</v>
      </c>
      <c r="G49" s="8" t="str">
        <f>HYPERLINK("https://transparencia.mpuentealto.cl/doctos/2019/21146/327576/FE_327576_2019.pdf","Enlace")</f>
        <v>Enlace</v>
      </c>
      <c r="H49" s="10" t="s">
        <v>23</v>
      </c>
      <c r="I49" s="9" t="s">
        <v>14</v>
      </c>
      <c r="J49" s="356" t="s">
        <v>14</v>
      </c>
      <c r="K49" s="405" t="s">
        <v>14</v>
      </c>
    </row>
    <row r="50" spans="1:11" ht="12.75" customHeight="1">
      <c r="A50" s="3">
        <v>229971</v>
      </c>
      <c r="B50" s="130" t="s">
        <v>15</v>
      </c>
      <c r="C50" s="5" t="s">
        <v>109</v>
      </c>
      <c r="D50" s="17">
        <v>43785</v>
      </c>
      <c r="E50" s="7">
        <v>0.45833333333333331</v>
      </c>
      <c r="F50" s="3" t="s">
        <v>110</v>
      </c>
      <c r="G50" s="8" t="str">
        <f>HYPERLINK("https://transparencia.mpuentealto.cl/doctos/2019/21146/229971/FE_229971_2019.pdf","Enlace")</f>
        <v>Enlace</v>
      </c>
      <c r="H50" s="8" t="str">
        <f>HYPERLINK("https://transparencia.mpuentealto.cl/doctos/2019/21146/229971/RE_229971_2019.pdf","Enlace")</f>
        <v>Enlace</v>
      </c>
      <c r="I50" s="9" t="s">
        <v>14</v>
      </c>
      <c r="J50" s="356" t="s">
        <v>14</v>
      </c>
      <c r="K50" s="405" t="s">
        <v>14</v>
      </c>
    </row>
    <row r="51" spans="1:11" ht="12.75" customHeight="1">
      <c r="A51" s="3">
        <v>398225</v>
      </c>
      <c r="B51" s="130" t="s">
        <v>15</v>
      </c>
      <c r="C51" s="5" t="s">
        <v>111</v>
      </c>
      <c r="D51" s="17">
        <v>43788</v>
      </c>
      <c r="E51" s="7">
        <v>0.83333333333333337</v>
      </c>
      <c r="F51" s="3" t="s">
        <v>112</v>
      </c>
      <c r="G51" s="8" t="str">
        <f>HYPERLINK("https://transparencia.mpuentealto.cl/doctos/2019/21146/398225/FE_398225_2019.pdf","Enlace")</f>
        <v>Enlace</v>
      </c>
      <c r="H51" s="8" t="str">
        <f>HYPERLINK("https://transparencia.mpuentealto.cl/doctos/2019/21146/398225/RE_398225_2020.pdf","Enlace")</f>
        <v>Enlace</v>
      </c>
      <c r="I51" s="9" t="s">
        <v>14</v>
      </c>
      <c r="J51" s="356" t="s">
        <v>14</v>
      </c>
      <c r="K51" s="405" t="s">
        <v>14</v>
      </c>
    </row>
    <row r="52" spans="1:11" ht="12.75" customHeight="1">
      <c r="A52" s="3">
        <v>361008</v>
      </c>
      <c r="B52" s="130" t="s">
        <v>24</v>
      </c>
      <c r="C52" s="11" t="s">
        <v>113</v>
      </c>
      <c r="D52" s="24">
        <v>43789</v>
      </c>
      <c r="E52" s="15">
        <v>0.625</v>
      </c>
      <c r="F52" s="13" t="s">
        <v>114</v>
      </c>
      <c r="G52" s="14" t="str">
        <f>HYPERLINK("https://transparencia.mpuentealto.cl/doctos/2019/21146/361008/FE_361008_2019.pdf","Enlace")</f>
        <v>Enlace</v>
      </c>
      <c r="H52" s="8" t="str">
        <f>HYPERLINK("https://transparencia.mpuentealto.cl/doctos/2019/21146/361008/RE_361008_2019.pdf","Enlace")</f>
        <v>Enlace</v>
      </c>
      <c r="I52" s="16" t="s">
        <v>14</v>
      </c>
      <c r="J52" s="357" t="s">
        <v>14</v>
      </c>
      <c r="K52" s="406" t="s">
        <v>14</v>
      </c>
    </row>
    <row r="53" spans="1:11" ht="12.75" customHeight="1">
      <c r="A53" s="3">
        <v>379575</v>
      </c>
      <c r="B53" s="130" t="s">
        <v>24</v>
      </c>
      <c r="C53" s="5" t="s">
        <v>115</v>
      </c>
      <c r="D53" s="17">
        <v>43794</v>
      </c>
      <c r="E53" s="7">
        <v>0.66666666666666663</v>
      </c>
      <c r="F53" s="3" t="s">
        <v>116</v>
      </c>
      <c r="G53" s="8" t="str">
        <f>HYPERLINK("https://transparencia.mpuentealto.cl/doctos/2019/21146/379575/FE_379575_2019.pdf","Enlace")</f>
        <v>Enlace</v>
      </c>
      <c r="H53" s="8" t="str">
        <f>HYPERLINK("https://transparencia.mpuentealto.cl/doctos/2019/21146/379575/RE_379575_2020.pdf","Enlace")</f>
        <v>Enlace</v>
      </c>
      <c r="I53" s="9" t="s">
        <v>14</v>
      </c>
      <c r="J53" s="356" t="s">
        <v>14</v>
      </c>
      <c r="K53" s="408" t="s">
        <v>14</v>
      </c>
    </row>
    <row r="54" spans="1:11" ht="12.75" customHeight="1">
      <c r="A54" s="3">
        <v>236438</v>
      </c>
      <c r="B54" s="130" t="s">
        <v>15</v>
      </c>
      <c r="C54" s="5" t="s">
        <v>117</v>
      </c>
      <c r="D54" s="17">
        <v>43795</v>
      </c>
      <c r="E54" s="7">
        <v>0.79166666666666663</v>
      </c>
      <c r="F54" s="3" t="s">
        <v>118</v>
      </c>
      <c r="G54" s="8" t="str">
        <f>HYPERLINK("https://transparencia.mpuentealto.cl/doctos/2019/21146/236438/FE_236438_2019.pdf","Enlace")</f>
        <v>Enlace</v>
      </c>
      <c r="H54" s="8" t="str">
        <f>HYPERLINK("https://transparencia.mpuentealto.cl/doctos/2019/21146/236438/RE_236438_2019.pdf","Enlace")</f>
        <v>Enlace</v>
      </c>
      <c r="I54" s="9" t="s">
        <v>14</v>
      </c>
      <c r="J54" s="356" t="s">
        <v>14</v>
      </c>
      <c r="K54" s="405" t="s">
        <v>14</v>
      </c>
    </row>
    <row r="55" spans="1:11" ht="12.75" customHeight="1">
      <c r="A55" s="3">
        <v>403000</v>
      </c>
      <c r="B55" s="130" t="s">
        <v>24</v>
      </c>
      <c r="C55" s="5" t="s">
        <v>119</v>
      </c>
      <c r="D55" s="17">
        <v>43799</v>
      </c>
      <c r="E55" s="7">
        <v>0.6875</v>
      </c>
      <c r="F55" s="3" t="s">
        <v>120</v>
      </c>
      <c r="G55" s="8" t="str">
        <f>HYPERLINK("https://transparencia.mpuentealto.cl/doctos/2019/21146/403000/FE_403000_2019.pdf","Enlace")</f>
        <v>Enlace</v>
      </c>
      <c r="H55" s="10" t="s">
        <v>23</v>
      </c>
      <c r="I55" s="9" t="s">
        <v>14</v>
      </c>
      <c r="J55" s="356" t="s">
        <v>14</v>
      </c>
      <c r="K55" s="405" t="s">
        <v>14</v>
      </c>
    </row>
    <row r="56" spans="1:11" ht="12.75" customHeight="1">
      <c r="A56" s="3">
        <v>334046</v>
      </c>
      <c r="B56" s="130" t="s">
        <v>121</v>
      </c>
      <c r="C56" s="5" t="s">
        <v>122</v>
      </c>
      <c r="D56" s="6">
        <v>43805</v>
      </c>
      <c r="E56" s="7">
        <v>0.875</v>
      </c>
      <c r="F56" s="3" t="s">
        <v>123</v>
      </c>
      <c r="G56" s="8" t="str">
        <f>HYPERLINK("https://transparencia.mpuentealto.cl/doctos/2019/21146/334046/FE_334046_2019.pdf","Enlace")</f>
        <v>Enlace</v>
      </c>
      <c r="H56" s="8" t="str">
        <f>HYPERLINK("https://transparencia.mpuentealto.cl/doctos/2019/21146/334046/RE_334046_2019.pdf","Enlace")</f>
        <v>Enlace</v>
      </c>
      <c r="I56" s="9" t="s">
        <v>14</v>
      </c>
      <c r="J56" s="356" t="s">
        <v>14</v>
      </c>
      <c r="K56" s="405" t="s">
        <v>14</v>
      </c>
    </row>
    <row r="57" spans="1:11" ht="12.75" customHeight="1">
      <c r="A57" s="3">
        <v>318751</v>
      </c>
      <c r="B57" s="130" t="s">
        <v>24</v>
      </c>
      <c r="C57" s="5" t="s">
        <v>124</v>
      </c>
      <c r="D57" s="17">
        <v>43809</v>
      </c>
      <c r="E57" s="7">
        <v>0.79166666666666663</v>
      </c>
      <c r="F57" s="3" t="s">
        <v>125</v>
      </c>
      <c r="G57" s="8" t="str">
        <f>HYPERLINK("https://transparencia.mpuentealto.cl/doctos/2019/21146/318751/FE_318751_2019.pdf","Enlace")</f>
        <v>Enlace</v>
      </c>
      <c r="H57" s="10" t="s">
        <v>23</v>
      </c>
      <c r="I57" s="9" t="s">
        <v>14</v>
      </c>
      <c r="J57" s="356" t="s">
        <v>14</v>
      </c>
      <c r="K57" s="405" t="s">
        <v>14</v>
      </c>
    </row>
    <row r="58" spans="1:11" ht="12.75" customHeight="1">
      <c r="A58" s="3">
        <v>414902</v>
      </c>
      <c r="B58" s="130" t="s">
        <v>15</v>
      </c>
      <c r="C58" s="25" t="s">
        <v>126</v>
      </c>
      <c r="D58" s="26">
        <v>43785</v>
      </c>
      <c r="E58" s="27">
        <v>0.41666666666666669</v>
      </c>
      <c r="F58" s="28" t="s">
        <v>127</v>
      </c>
      <c r="G58" s="8" t="str">
        <f>HYPERLINK("https://transparencia.mpuentealto.cl/doctos/2019/21146/414902/FE_414902_2019.pdf","Enlace")</f>
        <v>Enlace</v>
      </c>
      <c r="H58" s="8" t="str">
        <f>HYPERLINK("https://transparencia.mpuentealto.cl/doctos/2019/21146/414902/RE_414902_2019.pdf","Enlace")</f>
        <v>Enlace</v>
      </c>
      <c r="I58" s="9" t="s">
        <v>14</v>
      </c>
      <c r="J58" s="356" t="s">
        <v>14</v>
      </c>
      <c r="K58" s="405" t="s">
        <v>14</v>
      </c>
    </row>
    <row r="59" spans="1:11" ht="12.75" customHeight="1">
      <c r="A59" s="3">
        <v>410135</v>
      </c>
      <c r="B59" s="130" t="s">
        <v>18</v>
      </c>
      <c r="C59" s="29" t="s">
        <v>128</v>
      </c>
      <c r="D59" s="30">
        <v>43776</v>
      </c>
      <c r="E59" s="31" t="s">
        <v>129</v>
      </c>
      <c r="F59" s="32" t="s">
        <v>129</v>
      </c>
      <c r="G59" s="8" t="str">
        <f>HYPERLINK("https://transparencia.mpuentealto.cl/doctos/2019/21146/410135/FE_410135_2019.pdf","Enlace")</f>
        <v>Enlace</v>
      </c>
      <c r="H59" s="8" t="str">
        <f>HYPERLINK("https://transparencia.mpuentealto.cl/doctos/2019/21146/410135/RE_410135_2019.pdf","Enlace")</f>
        <v>Enlace</v>
      </c>
      <c r="I59" s="9" t="s">
        <v>14</v>
      </c>
      <c r="J59" s="356" t="s">
        <v>14</v>
      </c>
      <c r="K59" s="405" t="s">
        <v>14</v>
      </c>
    </row>
    <row r="60" spans="1:11" ht="12.75" customHeight="1">
      <c r="A60" s="3">
        <v>445517</v>
      </c>
      <c r="B60" s="130" t="s">
        <v>15</v>
      </c>
      <c r="C60" s="29" t="s">
        <v>130</v>
      </c>
      <c r="D60" s="33">
        <v>43814</v>
      </c>
      <c r="E60" s="34">
        <v>0.375</v>
      </c>
      <c r="F60" s="32" t="s">
        <v>131</v>
      </c>
      <c r="G60" s="8" t="str">
        <f>HYPERLINK("https://transparencia.mpuentealto.cl/doctos/2019/21146/445517/FE_445517_2019.pdf","Enlace")</f>
        <v>Enlace</v>
      </c>
      <c r="H60" s="35" t="s">
        <v>23</v>
      </c>
      <c r="I60" s="9" t="s">
        <v>14</v>
      </c>
      <c r="J60" s="356" t="s">
        <v>14</v>
      </c>
      <c r="K60" s="405" t="s">
        <v>14</v>
      </c>
    </row>
    <row r="61" spans="1:11" ht="12.75" customHeight="1">
      <c r="A61" s="3">
        <v>403530</v>
      </c>
      <c r="B61" s="130" t="s">
        <v>132</v>
      </c>
      <c r="C61" s="29" t="s">
        <v>133</v>
      </c>
      <c r="D61" s="30">
        <v>43776</v>
      </c>
      <c r="E61" s="34">
        <v>0.70833333333333337</v>
      </c>
      <c r="F61" s="32" t="s">
        <v>134</v>
      </c>
      <c r="G61" s="8" t="str">
        <f>HYPERLINK("https://transparencia.mpuentealto.cl/doctos/2019/21146/403530/FE_403530_2019.pdf","Enlace")</f>
        <v>Enlace</v>
      </c>
      <c r="H61" s="9" t="s">
        <v>14</v>
      </c>
      <c r="I61" s="9" t="s">
        <v>14</v>
      </c>
      <c r="J61" s="356" t="s">
        <v>14</v>
      </c>
      <c r="K61" s="405" t="s">
        <v>14</v>
      </c>
    </row>
    <row r="62" spans="1:11" ht="12.75" customHeight="1">
      <c r="A62" s="3">
        <v>414838</v>
      </c>
      <c r="B62" s="130" t="s">
        <v>11</v>
      </c>
      <c r="C62" s="29" t="s">
        <v>135</v>
      </c>
      <c r="D62" s="30">
        <v>43775</v>
      </c>
      <c r="E62" s="34">
        <v>0.83333333333333337</v>
      </c>
      <c r="F62" s="32" t="s">
        <v>136</v>
      </c>
      <c r="G62" s="8" t="str">
        <f>HYPERLINK("https://transparencia.mpuentealto.cl/doctos/2019/21146/414838/FE_414838_2019.pdf","Enlace")</f>
        <v>Enlace</v>
      </c>
      <c r="H62" s="8" t="str">
        <f>HYPERLINK("https://transparencia.mpuentealto.cl/doctos/2019/21146/414838/RE_414838_2019.pdf","Enlace")</f>
        <v>Enlace</v>
      </c>
      <c r="I62" s="9" t="s">
        <v>14</v>
      </c>
      <c r="J62" s="356" t="s">
        <v>14</v>
      </c>
      <c r="K62" s="405" t="s">
        <v>14</v>
      </c>
    </row>
    <row r="63" spans="1:11" ht="12.75" customHeight="1">
      <c r="A63" s="3">
        <v>440099</v>
      </c>
      <c r="B63" s="130" t="s">
        <v>24</v>
      </c>
      <c r="C63" s="29" t="s">
        <v>137</v>
      </c>
      <c r="D63" s="30">
        <v>43754</v>
      </c>
      <c r="E63" s="34">
        <v>0.625</v>
      </c>
      <c r="F63" s="32" t="s">
        <v>129</v>
      </c>
      <c r="G63" s="8" t="str">
        <f>HYPERLINK("https://transparencia.mpuentealto.cl/doctos/2019/21146/440099/FE_440099_2019.pdf","Enlace")</f>
        <v>Enlace</v>
      </c>
      <c r="H63" s="9" t="s">
        <v>14</v>
      </c>
      <c r="I63" s="9" t="s">
        <v>14</v>
      </c>
      <c r="J63" s="356" t="s">
        <v>14</v>
      </c>
      <c r="K63" s="405" t="s">
        <v>14</v>
      </c>
    </row>
    <row r="64" spans="1:11" ht="12.75" customHeight="1">
      <c r="A64" s="3">
        <v>419995</v>
      </c>
      <c r="B64" s="130" t="s">
        <v>15</v>
      </c>
      <c r="C64" s="29" t="s">
        <v>138</v>
      </c>
      <c r="D64" s="30">
        <v>43778</v>
      </c>
      <c r="E64" s="34">
        <v>0.70833333333333337</v>
      </c>
      <c r="F64" s="32" t="s">
        <v>134</v>
      </c>
      <c r="G64" s="8" t="str">
        <f>HYPERLINK("https://transparencia.mpuentealto.cl/doctos/2019/21146/419995/FE_419995_2019.pdf","Enlace")</f>
        <v>Enlace</v>
      </c>
      <c r="H64" s="8" t="str">
        <f>HYPERLINK("https://transparencia.mpuentealto.cl/doctos/2019/21146/419995/RE_419995_2019.pdf","Enlace")</f>
        <v>Enlace</v>
      </c>
      <c r="I64" s="9" t="s">
        <v>14</v>
      </c>
      <c r="J64" s="356" t="s">
        <v>14</v>
      </c>
      <c r="K64" s="405" t="s">
        <v>14</v>
      </c>
    </row>
    <row r="65" spans="1:11" ht="12.75" customHeight="1">
      <c r="A65" s="3">
        <v>1</v>
      </c>
      <c r="B65" s="130" t="s">
        <v>24</v>
      </c>
      <c r="C65" s="36" t="s">
        <v>139</v>
      </c>
      <c r="D65" s="37">
        <v>43780</v>
      </c>
      <c r="E65" s="38" t="s">
        <v>140</v>
      </c>
      <c r="F65" s="16" t="s">
        <v>141</v>
      </c>
      <c r="G65" s="8" t="str">
        <f>HYPERLINK("https://transparencia.mpuentealto.cl/doctos/2019/21146/000001/FE_000001_2019.pdf","Enlace")</f>
        <v>Enlace</v>
      </c>
      <c r="H65" s="10" t="s">
        <v>23</v>
      </c>
      <c r="I65" s="9" t="s">
        <v>14</v>
      </c>
      <c r="J65" s="356" t="s">
        <v>14</v>
      </c>
      <c r="K65" s="405" t="s">
        <v>14</v>
      </c>
    </row>
    <row r="66" spans="1:11" ht="12.75" customHeight="1">
      <c r="A66" s="3">
        <v>463991</v>
      </c>
      <c r="B66" s="130" t="s">
        <v>24</v>
      </c>
      <c r="C66" s="39" t="s">
        <v>142</v>
      </c>
      <c r="D66" s="30">
        <v>43778</v>
      </c>
      <c r="E66" s="34">
        <v>0.58333333333333337</v>
      </c>
      <c r="F66" s="22" t="s">
        <v>143</v>
      </c>
      <c r="G66" s="8" t="str">
        <f>HYPERLINK("https://transparencia.mpuentealto.cl/doctos/2019/21146/463991/FE_463991_2019.pdf","Enlace")</f>
        <v>Enlace</v>
      </c>
      <c r="H66" s="10" t="s">
        <v>23</v>
      </c>
      <c r="I66" s="9" t="s">
        <v>14</v>
      </c>
      <c r="J66" s="356" t="s">
        <v>14</v>
      </c>
      <c r="K66" s="405" t="s">
        <v>14</v>
      </c>
    </row>
    <row r="67" spans="1:11" ht="12.75" customHeight="1">
      <c r="A67" s="3">
        <v>441502</v>
      </c>
      <c r="B67" s="130" t="s">
        <v>24</v>
      </c>
      <c r="C67" s="40" t="s">
        <v>137</v>
      </c>
      <c r="D67" s="33">
        <v>43780</v>
      </c>
      <c r="E67" s="34">
        <v>0.625</v>
      </c>
      <c r="F67" s="22" t="s">
        <v>143</v>
      </c>
      <c r="G67" s="8" t="str">
        <f>HYPERLINK("https://transparencia.mpuentealto.cl/doctos/2019/21146/441502/FE_441502_2019.pdf","Enlace")</f>
        <v>Enlace</v>
      </c>
      <c r="H67" s="10" t="s">
        <v>23</v>
      </c>
      <c r="I67" s="9" t="s">
        <v>14</v>
      </c>
      <c r="J67" s="356" t="s">
        <v>14</v>
      </c>
      <c r="K67" s="405" t="s">
        <v>14</v>
      </c>
    </row>
    <row r="68" spans="1:11" ht="12.75" customHeight="1">
      <c r="A68" s="3">
        <v>470954</v>
      </c>
      <c r="B68" s="130" t="s">
        <v>15</v>
      </c>
      <c r="C68" s="39" t="s">
        <v>144</v>
      </c>
      <c r="D68" s="30">
        <v>43806</v>
      </c>
      <c r="E68" s="34">
        <v>0.625</v>
      </c>
      <c r="F68" s="22" t="s">
        <v>143</v>
      </c>
      <c r="G68" s="8" t="str">
        <f>HYPERLINK("https://transparencia.mpuentealto.cl/doctos/2019/21146/470954/FE_470954_2019.pdf","Enlace")</f>
        <v>Enlace</v>
      </c>
      <c r="H68" s="8" t="str">
        <f>HYPERLINK("https://transparencia.mpuentealto.cl/doctos/2019/21146/470954/RE_470954_2019.pdf","Enlace")</f>
        <v>Enlace</v>
      </c>
      <c r="I68" s="9" t="s">
        <v>14</v>
      </c>
      <c r="J68" s="356" t="s">
        <v>14</v>
      </c>
      <c r="K68" s="405" t="s">
        <v>14</v>
      </c>
    </row>
    <row r="69" spans="1:11" ht="12.75" customHeight="1">
      <c r="A69" s="3">
        <v>480373</v>
      </c>
      <c r="B69" s="130" t="s">
        <v>15</v>
      </c>
      <c r="C69" s="39" t="s">
        <v>145</v>
      </c>
      <c r="D69" s="30">
        <v>43778</v>
      </c>
      <c r="E69" s="34">
        <v>0.41666666666666669</v>
      </c>
      <c r="F69" s="22" t="s">
        <v>143</v>
      </c>
      <c r="G69" s="8" t="str">
        <f>HYPERLINK("https://transparencia.mpuentealto.cl/doctos/2019/21146/480373/FE_480373_2019.pdf","Enlace")</f>
        <v>Enlace</v>
      </c>
      <c r="H69" s="10" t="s">
        <v>23</v>
      </c>
      <c r="I69" s="9" t="s">
        <v>14</v>
      </c>
      <c r="J69" s="356" t="s">
        <v>14</v>
      </c>
      <c r="K69" s="405" t="s">
        <v>14</v>
      </c>
    </row>
    <row r="70" spans="1:11" ht="12.75" customHeight="1">
      <c r="A70" s="3">
        <v>499135</v>
      </c>
      <c r="B70" s="130" t="s">
        <v>24</v>
      </c>
      <c r="C70" s="39" t="s">
        <v>146</v>
      </c>
      <c r="D70" s="33">
        <v>43817</v>
      </c>
      <c r="E70" s="34">
        <v>0.66666666666666663</v>
      </c>
      <c r="F70" s="32" t="s">
        <v>147</v>
      </c>
      <c r="G70" s="8" t="str">
        <f>HYPERLINK("https://transparencia.mpuentealto.cl/doctos/2019/21146/499135/FE_499135_2019.pdf","Enlace")</f>
        <v>Enlace</v>
      </c>
      <c r="H70" s="8" t="str">
        <f>HYPERLINK("https://transparencia.mpuentealto.cl/doctos/2019/21146/499135/PE_499135_2020.pdf","Enlace")</f>
        <v>Enlace</v>
      </c>
      <c r="I70" s="41" t="s">
        <v>14</v>
      </c>
      <c r="J70" s="359" t="s">
        <v>14</v>
      </c>
      <c r="K70" s="409" t="s">
        <v>14</v>
      </c>
    </row>
    <row r="71" spans="1:11" ht="12.75" customHeight="1">
      <c r="A71" s="3">
        <v>507355</v>
      </c>
      <c r="B71" s="130" t="s">
        <v>148</v>
      </c>
      <c r="C71" s="39" t="s">
        <v>149</v>
      </c>
      <c r="D71" s="30">
        <v>43777</v>
      </c>
      <c r="E71" s="34">
        <v>0.83333333333333337</v>
      </c>
      <c r="F71" s="32" t="s">
        <v>143</v>
      </c>
      <c r="G71" s="8" t="str">
        <f>HYPERLINK("https://transparencia.mpuentealto.cl/doctos/2019/21146/507355/FE_507355_2019.pdf","Enlace")</f>
        <v>Enlace</v>
      </c>
      <c r="H71" s="35" t="s">
        <v>23</v>
      </c>
      <c r="I71" s="41" t="s">
        <v>14</v>
      </c>
      <c r="J71" s="359" t="s">
        <v>14</v>
      </c>
      <c r="K71" s="409" t="s">
        <v>14</v>
      </c>
    </row>
    <row r="72" spans="1:11" ht="12.75" customHeight="1">
      <c r="A72" s="3">
        <v>507655</v>
      </c>
      <c r="B72" s="130" t="s">
        <v>150</v>
      </c>
      <c r="C72" s="42" t="s">
        <v>151</v>
      </c>
      <c r="D72" s="30">
        <v>43784</v>
      </c>
      <c r="E72" s="34">
        <v>0.83333333333333337</v>
      </c>
      <c r="F72" s="32" t="s">
        <v>143</v>
      </c>
      <c r="G72" s="8" t="str">
        <f>HYPERLINK("https://transparencia.mpuentealto.cl/doctos/2019/21146/507655/FE_507655_2019.pdf","Enlace")</f>
        <v>Enlace</v>
      </c>
      <c r="H72" s="8" t="str">
        <f>HYPERLINK("https://transparencia.mpuentealto.cl/doctos/2019/21146/507655/PE_507655_2020.pdf","Enlace")</f>
        <v>Enlace</v>
      </c>
      <c r="I72" s="41" t="s">
        <v>14</v>
      </c>
      <c r="J72" s="359" t="s">
        <v>14</v>
      </c>
      <c r="K72" s="409" t="s">
        <v>14</v>
      </c>
    </row>
    <row r="73" spans="1:11" ht="12.75" customHeight="1">
      <c r="A73" s="3">
        <v>506652</v>
      </c>
      <c r="B73" s="130" t="s">
        <v>152</v>
      </c>
      <c r="C73" s="39" t="s">
        <v>153</v>
      </c>
      <c r="D73" s="33">
        <v>43788</v>
      </c>
      <c r="E73" s="34">
        <v>0.79166666666666663</v>
      </c>
      <c r="F73" s="32" t="s">
        <v>154</v>
      </c>
      <c r="G73" s="8" t="str">
        <f>HYPERLINK("https://transparencia.mpuentealto.cl/doctos/2019/21146/506652/FE_506652_2019.pdf","Enlace")</f>
        <v>Enlace</v>
      </c>
      <c r="H73" s="35" t="s">
        <v>23</v>
      </c>
      <c r="I73" s="41" t="s">
        <v>14</v>
      </c>
      <c r="J73" s="359" t="s">
        <v>14</v>
      </c>
      <c r="K73" s="409" t="s">
        <v>14</v>
      </c>
    </row>
    <row r="74" spans="1:11" ht="12.75" customHeight="1">
      <c r="A74" s="3">
        <v>398225</v>
      </c>
      <c r="B74" s="130" t="s">
        <v>15</v>
      </c>
      <c r="C74" s="39" t="s">
        <v>111</v>
      </c>
      <c r="D74" s="33">
        <v>43788</v>
      </c>
      <c r="E74" s="34">
        <v>0.83333333333333337</v>
      </c>
      <c r="F74" s="32" t="s">
        <v>112</v>
      </c>
      <c r="G74" s="8" t="str">
        <f>HYPERLINK("https://transparencia.mpuentealto.cl/doctos/2019/21146/398225/FE_398225_2019.pdf","Enlace")</f>
        <v>Enlace</v>
      </c>
      <c r="H74" s="35" t="s">
        <v>23</v>
      </c>
      <c r="I74" s="41" t="s">
        <v>14</v>
      </c>
      <c r="J74" s="359" t="s">
        <v>14</v>
      </c>
      <c r="K74" s="409" t="s">
        <v>14</v>
      </c>
    </row>
    <row r="75" spans="1:11" ht="12.75" customHeight="1">
      <c r="A75" s="3">
        <v>419856</v>
      </c>
      <c r="B75" s="130" t="s">
        <v>15</v>
      </c>
      <c r="C75" s="39" t="s">
        <v>155</v>
      </c>
      <c r="D75" s="30">
        <v>43778</v>
      </c>
      <c r="E75" s="34">
        <v>0.375</v>
      </c>
      <c r="F75" s="32" t="s">
        <v>143</v>
      </c>
      <c r="G75" s="8" t="str">
        <f>HYPERLINK("https://transparencia.mpuentealto.cl/doctos/2019/21146/419856/FE_419856_2019.pdf","Enlace")</f>
        <v>Enlace</v>
      </c>
      <c r="H75" s="41" t="s">
        <v>14</v>
      </c>
      <c r="I75" s="41" t="s">
        <v>14</v>
      </c>
      <c r="J75" s="359" t="s">
        <v>14</v>
      </c>
      <c r="K75" s="409" t="s">
        <v>14</v>
      </c>
    </row>
    <row r="76" spans="1:11" ht="12.75" customHeight="1">
      <c r="A76" s="3">
        <v>458768</v>
      </c>
      <c r="B76" s="130" t="s">
        <v>18</v>
      </c>
      <c r="C76" s="39" t="s">
        <v>28</v>
      </c>
      <c r="D76" s="33">
        <v>43780</v>
      </c>
      <c r="E76" s="34">
        <v>0.875</v>
      </c>
      <c r="F76" s="32" t="s">
        <v>143</v>
      </c>
      <c r="G76" s="8" t="str">
        <f>HYPERLINK("https://transparencia.mpuentealto.cl/doctos/2019/21146/458768/FE_458768_2019.pdf","Enlace")</f>
        <v>Enlace</v>
      </c>
      <c r="H76" s="35" t="s">
        <v>23</v>
      </c>
      <c r="I76" s="41" t="s">
        <v>14</v>
      </c>
      <c r="J76" s="359" t="s">
        <v>14</v>
      </c>
      <c r="K76" s="409" t="s">
        <v>14</v>
      </c>
    </row>
    <row r="77" spans="1:11" ht="12.75" customHeight="1">
      <c r="A77" s="3">
        <v>460318</v>
      </c>
      <c r="B77" s="130" t="s">
        <v>15</v>
      </c>
      <c r="C77" s="39" t="s">
        <v>156</v>
      </c>
      <c r="D77" s="33">
        <v>43780</v>
      </c>
      <c r="E77" s="34">
        <v>0.70833333333333337</v>
      </c>
      <c r="F77" s="32" t="s">
        <v>157</v>
      </c>
      <c r="G77" s="8" t="str">
        <f>HYPERLINK("https://transparencia.mpuentealto.cl/doctos/2019/21146/460318/FE_460318_2019.pdf","Enlace")</f>
        <v>Enlace</v>
      </c>
      <c r="H77" s="8" t="str">
        <f>HYPERLINK("https://transparencia.mpuentealto.cl/doctos/2019/21146/460318/RE_460318_2019.pdf","Enlace")</f>
        <v>Enlace</v>
      </c>
      <c r="I77" s="41" t="s">
        <v>14</v>
      </c>
      <c r="J77" s="359" t="s">
        <v>14</v>
      </c>
      <c r="K77" s="409" t="s">
        <v>14</v>
      </c>
    </row>
    <row r="78" spans="1:11" ht="12.75" customHeight="1">
      <c r="A78" s="3">
        <v>529437</v>
      </c>
      <c r="B78" s="130" t="s">
        <v>24</v>
      </c>
      <c r="C78" s="29" t="s">
        <v>158</v>
      </c>
      <c r="D78" s="33">
        <v>43790</v>
      </c>
      <c r="E78" s="34">
        <v>0.625</v>
      </c>
      <c r="F78" s="22" t="s">
        <v>157</v>
      </c>
      <c r="G78" s="8" t="str">
        <f>HYPERLINK("https://transparencia.mpuentealto.cl/doctos/2019/21146/529437/FE_529437_2019.pdf","Enlace")</f>
        <v>Enlace</v>
      </c>
      <c r="H78" s="10" t="s">
        <v>23</v>
      </c>
      <c r="I78" s="41" t="s">
        <v>14</v>
      </c>
      <c r="J78" s="359" t="s">
        <v>14</v>
      </c>
      <c r="K78" s="409" t="s">
        <v>14</v>
      </c>
    </row>
    <row r="79" spans="1:11" ht="12.75" customHeight="1">
      <c r="A79" s="3">
        <v>566886</v>
      </c>
      <c r="B79" s="130" t="s">
        <v>59</v>
      </c>
      <c r="C79" s="29" t="s">
        <v>159</v>
      </c>
      <c r="D79" s="33">
        <v>43794</v>
      </c>
      <c r="E79" s="34">
        <v>0.41666666666666669</v>
      </c>
      <c r="F79" s="22" t="s">
        <v>160</v>
      </c>
      <c r="G79" s="8" t="str">
        <f>HYPERLINK("https://transparencia.mpuentealto.cl/doctos/2019/21146/566886/FE_566886_2019.pdf","Enlace")</f>
        <v>Enlace</v>
      </c>
      <c r="H79" s="41" t="s">
        <v>14</v>
      </c>
      <c r="I79" s="41" t="s">
        <v>14</v>
      </c>
      <c r="J79" s="359" t="s">
        <v>14</v>
      </c>
      <c r="K79" s="409" t="s">
        <v>14</v>
      </c>
    </row>
    <row r="80" spans="1:11" ht="12.75" customHeight="1">
      <c r="A80" s="3">
        <v>565032</v>
      </c>
      <c r="B80" s="130" t="s">
        <v>15</v>
      </c>
      <c r="C80" s="43" t="s">
        <v>161</v>
      </c>
      <c r="D80" s="33">
        <v>43813</v>
      </c>
      <c r="E80" s="34">
        <v>0.41666666666666669</v>
      </c>
      <c r="F80" s="22" t="s">
        <v>143</v>
      </c>
      <c r="G80" s="8" t="str">
        <f>HYPERLINK("https://transparencia.mpuentealto.cl/doctos/2019/21146/565032/FE_565032_2019.pdf","Enlace")</f>
        <v>Enlace</v>
      </c>
      <c r="H80" s="41" t="s">
        <v>14</v>
      </c>
      <c r="I80" s="41" t="s">
        <v>14</v>
      </c>
      <c r="J80" s="359" t="s">
        <v>14</v>
      </c>
      <c r="K80" s="409" t="s">
        <v>14</v>
      </c>
    </row>
    <row r="81" spans="1:11" ht="12.75" customHeight="1">
      <c r="A81" s="31">
        <v>608734</v>
      </c>
      <c r="B81" s="130" t="s">
        <v>121</v>
      </c>
      <c r="C81" s="29" t="s">
        <v>162</v>
      </c>
      <c r="D81" s="33">
        <v>43819</v>
      </c>
      <c r="E81" s="34">
        <v>0.83333333333333337</v>
      </c>
      <c r="F81" s="22" t="s">
        <v>143</v>
      </c>
      <c r="G81" s="8" t="str">
        <f>HYPERLINK("https://transparencia.mpuentealto.cl/doctos/2019/21146/608734/FE_608734_2019.pdf","Enlace")</f>
        <v>Enlace</v>
      </c>
      <c r="H81" s="10" t="s">
        <v>23</v>
      </c>
      <c r="I81" s="41" t="s">
        <v>14</v>
      </c>
      <c r="J81" s="359" t="s">
        <v>14</v>
      </c>
      <c r="K81" s="409" t="s">
        <v>14</v>
      </c>
    </row>
    <row r="82" spans="1:11" ht="12.75" customHeight="1">
      <c r="A82" s="44">
        <v>640562</v>
      </c>
      <c r="B82" s="130" t="s">
        <v>121</v>
      </c>
      <c r="C82" s="29" t="s">
        <v>163</v>
      </c>
      <c r="D82" s="33">
        <v>43722</v>
      </c>
      <c r="E82" s="34">
        <v>0.875</v>
      </c>
      <c r="F82" s="32" t="s">
        <v>157</v>
      </c>
      <c r="G82" s="8" t="str">
        <f>HYPERLINK("https://transparencia.mpuentealto.cl/doctos/2019/21146/640562/FE_640562_2019.pdf","Enlace")</f>
        <v>Enlace</v>
      </c>
      <c r="H82" s="41" t="s">
        <v>14</v>
      </c>
      <c r="I82" s="41" t="s">
        <v>14</v>
      </c>
      <c r="J82" s="359" t="s">
        <v>14</v>
      </c>
      <c r="K82" s="409" t="s">
        <v>14</v>
      </c>
    </row>
    <row r="83" spans="1:11" ht="12.75" customHeight="1">
      <c r="A83" s="45">
        <v>658685</v>
      </c>
      <c r="B83" s="130" t="s">
        <v>11</v>
      </c>
      <c r="C83" s="29" t="s">
        <v>164</v>
      </c>
      <c r="D83" s="33">
        <v>43794</v>
      </c>
      <c r="E83" s="34">
        <v>0.70833333333333337</v>
      </c>
      <c r="F83" s="22" t="s">
        <v>143</v>
      </c>
      <c r="G83" s="8" t="str">
        <f>HYPERLINK("https://transparencia.mpuentealto.cl/doctos/2019/21146/658685/FE_658685_2019.pdf","Enlace")</f>
        <v>Enlace</v>
      </c>
      <c r="H83" s="8" t="str">
        <f>HYPERLINK("https://transparencia.mpuentealto.cl/doctos/2019/21146/658685/RE_658685_2019.pdf","Enlace")</f>
        <v>Enlace</v>
      </c>
      <c r="I83" s="41" t="s">
        <v>14</v>
      </c>
      <c r="J83" s="359" t="s">
        <v>14</v>
      </c>
      <c r="K83" s="409" t="s">
        <v>14</v>
      </c>
    </row>
    <row r="84" spans="1:11" ht="12.75" customHeight="1">
      <c r="A84" s="46">
        <v>2</v>
      </c>
      <c r="B84" s="130" t="s">
        <v>165</v>
      </c>
      <c r="C84" s="29" t="s">
        <v>166</v>
      </c>
      <c r="D84" s="33">
        <v>43776</v>
      </c>
      <c r="E84" s="34">
        <v>0.58333333333333337</v>
      </c>
      <c r="F84" s="22" t="s">
        <v>143</v>
      </c>
      <c r="G84" s="8" t="str">
        <f>HYPERLINK("https://transparencia.mpuentealto.cl/doctos/2019/21146/000002/FE_000002_2019.pdf","Enlace")</f>
        <v>Enlace</v>
      </c>
      <c r="H84" s="8" t="str">
        <f>HYPERLINK("https://transparencia.mpuentealto.cl/doctos/2019/21146/000002/RE_000002_2019.pdf","Enlace")</f>
        <v>Enlace</v>
      </c>
      <c r="I84" s="41" t="s">
        <v>14</v>
      </c>
      <c r="J84" s="359" t="s">
        <v>14</v>
      </c>
      <c r="K84" s="409" t="s">
        <v>14</v>
      </c>
    </row>
    <row r="85" spans="1:11" ht="12.75" customHeight="1">
      <c r="A85" s="3">
        <v>682399</v>
      </c>
      <c r="B85" s="130" t="s">
        <v>15</v>
      </c>
      <c r="C85" s="47" t="s">
        <v>167</v>
      </c>
      <c r="D85" s="33">
        <v>43814</v>
      </c>
      <c r="E85" s="34">
        <v>0.5</v>
      </c>
      <c r="F85" s="22" t="s">
        <v>143</v>
      </c>
      <c r="G85" s="8" t="str">
        <f>HYPERLINK("https://transparencia.mpuentealto.cl/doctos/2019/21146/682399/FE_682399_2019.pdf","Enlace")</f>
        <v>Enlace</v>
      </c>
      <c r="H85" s="8" t="str">
        <f>HYPERLINK("https://transparencia.mpuentealto.cl/doctos/2019/21146/682399/RE_682399_2020.pdf","Enlace")</f>
        <v>Enlace</v>
      </c>
      <c r="I85" s="41" t="s">
        <v>14</v>
      </c>
      <c r="J85" s="359" t="s">
        <v>14</v>
      </c>
      <c r="K85" s="409" t="s">
        <v>14</v>
      </c>
    </row>
    <row r="86" spans="1:11" ht="12.75" customHeight="1">
      <c r="A86" s="3">
        <v>1144608</v>
      </c>
      <c r="B86" s="130" t="s">
        <v>15</v>
      </c>
      <c r="C86" s="47" t="s">
        <v>168</v>
      </c>
      <c r="D86" s="33">
        <v>43806</v>
      </c>
      <c r="E86" s="34">
        <v>0.33333333333333331</v>
      </c>
      <c r="F86" s="22" t="s">
        <v>143</v>
      </c>
      <c r="G86" s="8" t="str">
        <f>HYPERLINK("https://transparencia.mpuentealto.cl/doctos/2019/21146/1144608/FE_1144608_2019.pdf","Enlace")</f>
        <v>Enlace</v>
      </c>
      <c r="H86" s="8" t="str">
        <f>HYPERLINK("https://transparencia.mpuentealto.cl/doctos/2019/21146/1144608/RE_1144608_2019.pdf","Enlace")</f>
        <v>Enlace</v>
      </c>
      <c r="I86" s="41" t="s">
        <v>14</v>
      </c>
      <c r="J86" s="359" t="s">
        <v>14</v>
      </c>
      <c r="K86" s="409" t="s">
        <v>14</v>
      </c>
    </row>
    <row r="87" spans="1:11" ht="12.75" customHeight="1">
      <c r="A87" s="46">
        <v>1232172</v>
      </c>
      <c r="B87" s="130" t="s">
        <v>15</v>
      </c>
      <c r="C87" s="47" t="s">
        <v>169</v>
      </c>
      <c r="D87" s="33">
        <v>43816</v>
      </c>
      <c r="E87" s="34">
        <v>0.41666666666666669</v>
      </c>
      <c r="F87" s="22" t="s">
        <v>143</v>
      </c>
      <c r="G87" s="8" t="str">
        <f>HYPERLINK("https://transparencia.mpuentealto.cl/doctos/2019/21146/1232172/FE_1232172_2019.pdf","Enlace")</f>
        <v>Enlace</v>
      </c>
      <c r="H87" s="8" t="str">
        <f>HYPERLINK("https://transparencia.mpuentealto.cl/doctos/2019/21146/1232172/RE_1232172_2019.pdf","Enlace")</f>
        <v>Enlace</v>
      </c>
      <c r="I87" s="41" t="s">
        <v>14</v>
      </c>
      <c r="J87" s="359" t="s">
        <v>14</v>
      </c>
      <c r="K87" s="409" t="s">
        <v>14</v>
      </c>
    </row>
    <row r="88" spans="1:11" ht="12.75" customHeight="1">
      <c r="A88" s="46">
        <v>3</v>
      </c>
      <c r="B88" s="130" t="s">
        <v>15</v>
      </c>
      <c r="C88" s="47" t="s">
        <v>170</v>
      </c>
      <c r="D88" s="33">
        <v>43804</v>
      </c>
      <c r="E88" s="34">
        <v>0.375</v>
      </c>
      <c r="F88" s="22" t="s">
        <v>143</v>
      </c>
      <c r="G88" s="8" t="str">
        <f>HYPERLINK("https://transparencia.mpuentealto.cl/doctos/2019/21146/000003/FE_000003_2019.pdf","Enlace")</f>
        <v>Enlace</v>
      </c>
      <c r="H88" s="10" t="s">
        <v>23</v>
      </c>
      <c r="I88" s="41" t="s">
        <v>14</v>
      </c>
      <c r="J88" s="359" t="s">
        <v>14</v>
      </c>
      <c r="K88" s="409" t="s">
        <v>14</v>
      </c>
    </row>
    <row r="89" spans="1:11" ht="12.75" customHeight="1">
      <c r="A89" s="48">
        <v>1314875</v>
      </c>
      <c r="B89" s="130" t="s">
        <v>15</v>
      </c>
      <c r="C89" s="47" t="s">
        <v>171</v>
      </c>
      <c r="D89" s="33">
        <v>43813</v>
      </c>
      <c r="E89" s="34">
        <v>0.375</v>
      </c>
      <c r="F89" s="22" t="s">
        <v>143</v>
      </c>
      <c r="G89" s="8" t="str">
        <f>HYPERLINK("https://transparencia.mpuentealto.cl/doctos/2019/21146/1314875/FE_1314875_2019.pdf","Enlace")</f>
        <v>Enlace</v>
      </c>
      <c r="H89" s="41" t="s">
        <v>14</v>
      </c>
      <c r="I89" s="41" t="s">
        <v>14</v>
      </c>
      <c r="J89" s="359" t="s">
        <v>14</v>
      </c>
      <c r="K89" s="409" t="s">
        <v>14</v>
      </c>
    </row>
    <row r="90" spans="1:11" ht="12.75" customHeight="1">
      <c r="A90" s="48">
        <v>1251231</v>
      </c>
      <c r="B90" s="130" t="s">
        <v>121</v>
      </c>
      <c r="C90" s="47" t="s">
        <v>172</v>
      </c>
      <c r="D90" s="33">
        <v>43799</v>
      </c>
      <c r="E90" s="34">
        <v>0.75</v>
      </c>
      <c r="F90" s="22" t="s">
        <v>143</v>
      </c>
      <c r="G90" s="8" t="str">
        <f>HYPERLINK("https://transparencia.mpuentealto.cl/doctos/2019/21146/1251231/FE_1251231_2019.pdf","Enlace")</f>
        <v>Enlace</v>
      </c>
      <c r="H90" s="41" t="s">
        <v>14</v>
      </c>
      <c r="I90" s="41" t="s">
        <v>14</v>
      </c>
      <c r="J90" s="359" t="s">
        <v>14</v>
      </c>
      <c r="K90" s="409" t="s">
        <v>14</v>
      </c>
    </row>
    <row r="91" spans="1:11" ht="12.75" customHeight="1">
      <c r="A91" s="49">
        <v>1462950</v>
      </c>
      <c r="B91" s="130" t="s">
        <v>24</v>
      </c>
      <c r="C91" s="47" t="s">
        <v>173</v>
      </c>
      <c r="D91" s="50">
        <v>43804</v>
      </c>
      <c r="E91" s="51">
        <v>0.625</v>
      </c>
      <c r="F91" s="22" t="s">
        <v>174</v>
      </c>
      <c r="G91" s="8" t="str">
        <f>HYPERLINK("https://transparencia.mpuentealto.cl/doctos/2019/21146/1462950/FE_1251231_2019.pdf","Enlace")</f>
        <v>Enlace</v>
      </c>
      <c r="H91" s="41" t="s">
        <v>14</v>
      </c>
      <c r="I91" s="41" t="s">
        <v>14</v>
      </c>
      <c r="J91" s="359" t="s">
        <v>14</v>
      </c>
      <c r="K91" s="409" t="s">
        <v>14</v>
      </c>
    </row>
    <row r="92" spans="1:11" ht="12.75" customHeight="1">
      <c r="A92" s="49">
        <v>4</v>
      </c>
      <c r="B92" s="130" t="s">
        <v>24</v>
      </c>
      <c r="C92" s="47" t="s">
        <v>175</v>
      </c>
      <c r="D92" s="52">
        <v>43811</v>
      </c>
      <c r="E92" s="51">
        <v>0.70833333333333337</v>
      </c>
      <c r="F92" s="22" t="s">
        <v>143</v>
      </c>
      <c r="G92" s="8" t="str">
        <f>HYPERLINK("https://transparencia.mpuentealto.cl/doctos/2019/21146/000004/FE_000004_2019.pdf","Enlace")</f>
        <v>Enlace</v>
      </c>
      <c r="H92" s="10" t="s">
        <v>23</v>
      </c>
      <c r="I92" s="41" t="s">
        <v>14</v>
      </c>
      <c r="J92" s="359" t="s">
        <v>14</v>
      </c>
      <c r="K92" s="409" t="s">
        <v>14</v>
      </c>
    </row>
    <row r="93" spans="1:11" ht="12.75" customHeight="1">
      <c r="A93" s="49">
        <v>1660186</v>
      </c>
      <c r="B93" s="130" t="s">
        <v>176</v>
      </c>
      <c r="C93" s="4" t="s">
        <v>177</v>
      </c>
      <c r="D93" s="52">
        <v>43811</v>
      </c>
      <c r="E93" s="52">
        <v>0.83333333333333337</v>
      </c>
      <c r="F93" s="22" t="s">
        <v>157</v>
      </c>
      <c r="G93" s="8" t="str">
        <f>HYPERLINK("https://transparencia.mpuentealto.cl/doctos/2019/21146/1660186/FE_1660186_2019.pdf","Enlace")</f>
        <v>Enlace</v>
      </c>
      <c r="H93" s="8" t="str">
        <f>HYPERLINK("https://transparencia.mpuentealto.cl/doctos/2019/21146/1660186/RE_1660186_2019.pdf","Enlace")</f>
        <v>Enlace</v>
      </c>
      <c r="I93" s="41" t="s">
        <v>14</v>
      </c>
      <c r="J93" s="359" t="s">
        <v>14</v>
      </c>
      <c r="K93" s="409" t="s">
        <v>14</v>
      </c>
    </row>
    <row r="94" spans="1:11" ht="12.75" customHeight="1">
      <c r="A94" s="49">
        <v>1672384</v>
      </c>
      <c r="B94" s="130" t="s">
        <v>24</v>
      </c>
      <c r="C94" s="4" t="s">
        <v>178</v>
      </c>
      <c r="D94" s="52">
        <v>43815</v>
      </c>
      <c r="E94" s="52">
        <v>0.70833333333333337</v>
      </c>
      <c r="F94" s="22" t="s">
        <v>157</v>
      </c>
      <c r="G94" s="8" t="str">
        <f>HYPERLINK("https://transparencia.mpuentealto.cl/doctos/2019/21146/1672384/FE_1672384_2019.pdf","Enlace")</f>
        <v>Enlace</v>
      </c>
      <c r="H94" s="8" t="str">
        <f>HYPERLINK("https://transparencia.mpuentealto.cl/doctos/2019/21146/1672384/RE_1672384_2020.pdf","Enlace")</f>
        <v>Enlace</v>
      </c>
      <c r="I94" s="41" t="s">
        <v>14</v>
      </c>
      <c r="J94" s="359" t="s">
        <v>14</v>
      </c>
      <c r="K94" s="409" t="s">
        <v>14</v>
      </c>
    </row>
    <row r="95" spans="1:11" ht="12.75" customHeight="1">
      <c r="A95" s="49">
        <v>1671431</v>
      </c>
      <c r="B95" s="130" t="s">
        <v>11</v>
      </c>
      <c r="C95" s="47" t="s">
        <v>179</v>
      </c>
      <c r="D95" s="52">
        <v>43806</v>
      </c>
      <c r="E95" s="51">
        <v>0.41666666666666669</v>
      </c>
      <c r="F95" s="22" t="s">
        <v>180</v>
      </c>
      <c r="G95" s="8" t="str">
        <f>HYPERLINK("https://transparencia.mpuentealto.cl/doctos/2019/21146/1671431/FE_1671431_2019.pdf","Enlace")</f>
        <v>Enlace</v>
      </c>
      <c r="H95" s="8" t="str">
        <f>HYPERLINK("https://transparencia.mpuentealto.cl/doctos/2019/21146/1671431/RE_1671431_2020.pdf","Enlace")</f>
        <v>Enlace</v>
      </c>
      <c r="I95" s="41" t="s">
        <v>14</v>
      </c>
      <c r="J95" s="359" t="s">
        <v>14</v>
      </c>
      <c r="K95" s="409" t="s">
        <v>14</v>
      </c>
    </row>
    <row r="96" spans="1:11" ht="12.75" customHeight="1">
      <c r="A96" s="49">
        <v>1744900</v>
      </c>
      <c r="B96" s="130" t="s">
        <v>121</v>
      </c>
      <c r="C96" s="47" t="s">
        <v>181</v>
      </c>
      <c r="D96" s="52">
        <v>43811</v>
      </c>
      <c r="E96" s="51">
        <v>0.70833333333333337</v>
      </c>
      <c r="F96" s="22" t="s">
        <v>157</v>
      </c>
      <c r="G96" s="8" t="str">
        <f>HYPERLINK("https://transparencia.mpuentealto.cl/doctos/2019/21146/1744900/FE_1744900_2019.pdf","Enlace")</f>
        <v>Enlace</v>
      </c>
      <c r="H96" s="41" t="s">
        <v>14</v>
      </c>
      <c r="I96" s="41" t="s">
        <v>14</v>
      </c>
      <c r="J96" s="359" t="s">
        <v>14</v>
      </c>
      <c r="K96" s="409" t="s">
        <v>14</v>
      </c>
    </row>
    <row r="97" spans="1:11" ht="12.75" customHeight="1">
      <c r="A97" s="49">
        <v>1748381</v>
      </c>
      <c r="B97" s="130" t="s">
        <v>15</v>
      </c>
      <c r="C97" s="47" t="s">
        <v>182</v>
      </c>
      <c r="D97" s="52">
        <v>43813</v>
      </c>
      <c r="E97" s="51">
        <v>0.375</v>
      </c>
      <c r="F97" s="22" t="s">
        <v>143</v>
      </c>
      <c r="G97" s="8" t="str">
        <f>HYPERLINK("https://transparencia.mpuentealto.cl/doctos/2019/21146/1748381/FE_1748381_2019.pdf","Enlace")</f>
        <v>Enlace</v>
      </c>
      <c r="H97" s="10" t="s">
        <v>23</v>
      </c>
      <c r="I97" s="41" t="s">
        <v>14</v>
      </c>
      <c r="J97" s="359" t="s">
        <v>14</v>
      </c>
      <c r="K97" s="409" t="s">
        <v>14</v>
      </c>
    </row>
    <row r="98" spans="1:11" ht="12.75" customHeight="1">
      <c r="A98" s="49">
        <v>5</v>
      </c>
      <c r="B98" s="130" t="s">
        <v>183</v>
      </c>
      <c r="C98" s="47" t="s">
        <v>184</v>
      </c>
      <c r="D98" s="52">
        <v>43816</v>
      </c>
      <c r="E98" s="51">
        <v>0.625</v>
      </c>
      <c r="F98" s="22" t="s">
        <v>174</v>
      </c>
      <c r="G98" s="8" t="str">
        <f>HYPERLINK("https://transparencia.mpuentealto.cl/doctos/2019/21146/000005/FE_000005_2019.pdf","Enlace")</f>
        <v>Enlace</v>
      </c>
      <c r="H98" s="10" t="s">
        <v>23</v>
      </c>
      <c r="I98" s="41" t="s">
        <v>14</v>
      </c>
      <c r="J98" s="359" t="s">
        <v>14</v>
      </c>
      <c r="K98" s="409" t="s">
        <v>14</v>
      </c>
    </row>
    <row r="99" spans="1:11" ht="12.75" customHeight="1">
      <c r="A99" s="49">
        <v>1764985</v>
      </c>
      <c r="B99" s="130" t="s">
        <v>132</v>
      </c>
      <c r="C99" s="47" t="s">
        <v>185</v>
      </c>
      <c r="D99" s="52">
        <v>43813</v>
      </c>
      <c r="E99" s="51">
        <v>0.75</v>
      </c>
      <c r="F99" s="22" t="s">
        <v>160</v>
      </c>
      <c r="G99" s="8" t="str">
        <f>HYPERLINK("https://transparencia.mpuentealto.cl/doctos/2019/21146/1764985/FE_1764985_2019.pdf","Enlace")</f>
        <v>Enlace</v>
      </c>
      <c r="H99" s="8" t="str">
        <f>HYPERLINK("https://transparencia.mpuentealto.cl/doctos/2019/21146/1764985/RE_1764985_2020.pdf","Enlace")</f>
        <v>Enlace</v>
      </c>
      <c r="I99" s="41" t="s">
        <v>14</v>
      </c>
      <c r="J99" s="359" t="s">
        <v>14</v>
      </c>
      <c r="K99" s="409" t="s">
        <v>14</v>
      </c>
    </row>
    <row r="100" spans="1:11" ht="12.75" customHeight="1">
      <c r="A100" s="49">
        <v>1807210</v>
      </c>
      <c r="B100" s="130" t="s">
        <v>186</v>
      </c>
      <c r="C100" s="47" t="s">
        <v>187</v>
      </c>
      <c r="D100" s="50">
        <v>43842</v>
      </c>
      <c r="E100" s="51">
        <v>0.625</v>
      </c>
      <c r="F100" s="22" t="s">
        <v>143</v>
      </c>
      <c r="G100" s="8" t="str">
        <f>HYPERLINK("https://transparencia.mpuentealto.cl/doctos/2019/21146/1807210/FE_1807210_2019.pdf","Enlace")</f>
        <v>Enlace</v>
      </c>
      <c r="H100" s="8" t="str">
        <f>HYPERLINK("https://transparencia.mpuentealto.cl/doctos/2019/21146/1807210/RE_1807210_2019.pdf","Enlace")</f>
        <v>Enlace</v>
      </c>
      <c r="I100" s="41" t="s">
        <v>14</v>
      </c>
      <c r="J100" s="359" t="s">
        <v>14</v>
      </c>
      <c r="K100" s="409" t="s">
        <v>14</v>
      </c>
    </row>
    <row r="101" spans="1:11" ht="12.75" customHeight="1">
      <c r="A101" s="49">
        <v>6</v>
      </c>
      <c r="B101" s="130" t="s">
        <v>186</v>
      </c>
      <c r="C101" s="47" t="s">
        <v>188</v>
      </c>
      <c r="D101" s="52">
        <v>43813</v>
      </c>
      <c r="E101" s="51">
        <v>0.625</v>
      </c>
      <c r="F101" s="22" t="s">
        <v>143</v>
      </c>
      <c r="G101" s="8" t="str">
        <f>HYPERLINK("https://transparencia.mpuentealto.cl/doctos/2019/21146/000006/FE_000006_2019.pdf","Enlace")</f>
        <v>Enlace</v>
      </c>
      <c r="H101" s="41" t="s">
        <v>14</v>
      </c>
      <c r="I101" s="41" t="s">
        <v>14</v>
      </c>
      <c r="J101" s="359" t="s">
        <v>14</v>
      </c>
      <c r="K101" s="409" t="s">
        <v>14</v>
      </c>
    </row>
    <row r="102" spans="1:11" ht="12.75" customHeight="1">
      <c r="A102" s="49">
        <v>1829280</v>
      </c>
      <c r="B102" s="130" t="s">
        <v>189</v>
      </c>
      <c r="C102" s="47" t="s">
        <v>190</v>
      </c>
      <c r="D102" s="50">
        <v>43837</v>
      </c>
      <c r="E102" s="51">
        <v>0.375</v>
      </c>
      <c r="F102" s="22" t="s">
        <v>157</v>
      </c>
      <c r="G102" s="8" t="str">
        <f>HYPERLINK("https://transparencia.mpuentealto.cl/doctos/2019/21146/1829280/FE_1829280_2019.pdf","Enlace")</f>
        <v>Enlace</v>
      </c>
      <c r="H102" s="41" t="s">
        <v>14</v>
      </c>
      <c r="I102" s="41" t="s">
        <v>14</v>
      </c>
      <c r="J102" s="359" t="s">
        <v>14</v>
      </c>
      <c r="K102" s="409" t="s">
        <v>14</v>
      </c>
    </row>
    <row r="103" spans="1:11" ht="12.75" customHeight="1">
      <c r="A103" s="49">
        <v>1823517</v>
      </c>
      <c r="B103" s="130" t="s">
        <v>11</v>
      </c>
      <c r="C103" s="47" t="s">
        <v>191</v>
      </c>
      <c r="D103" s="52">
        <v>43813</v>
      </c>
      <c r="E103" s="51">
        <v>0.875</v>
      </c>
      <c r="F103" s="22" t="s">
        <v>143</v>
      </c>
      <c r="G103" s="8" t="str">
        <f>HYPERLINK("https://transparencia.mpuentealto.cl/doctos/2019/21146/1823517/FE_1823517_2019.pdf","Enlace")</f>
        <v>Enlace</v>
      </c>
      <c r="H103" s="41" t="s">
        <v>14</v>
      </c>
      <c r="I103" s="41" t="s">
        <v>14</v>
      </c>
      <c r="J103" s="359" t="s">
        <v>14</v>
      </c>
      <c r="K103" s="409" t="s">
        <v>14</v>
      </c>
    </row>
    <row r="104" spans="1:11" ht="12.75" customHeight="1">
      <c r="A104" s="49">
        <v>1765167</v>
      </c>
      <c r="B104" s="130" t="s">
        <v>132</v>
      </c>
      <c r="C104" s="47" t="s">
        <v>192</v>
      </c>
      <c r="D104" s="52">
        <v>43813</v>
      </c>
      <c r="E104" s="51">
        <v>0.75</v>
      </c>
      <c r="F104" s="22" t="s">
        <v>160</v>
      </c>
      <c r="G104" s="8" t="str">
        <f>HYPERLINK("https://transparencia.mpuentealto.cl/doctos/2019/21146/1765167/FE_1765167_2019.pdf","Enlace")</f>
        <v>Enlace</v>
      </c>
      <c r="H104" s="41" t="s">
        <v>14</v>
      </c>
      <c r="I104" s="41" t="s">
        <v>14</v>
      </c>
      <c r="J104" s="359" t="s">
        <v>14</v>
      </c>
      <c r="K104" s="409" t="s">
        <v>14</v>
      </c>
    </row>
    <row r="105" spans="1:11" ht="12.75" customHeight="1">
      <c r="A105" s="49">
        <v>1763167</v>
      </c>
      <c r="B105" s="130" t="s">
        <v>121</v>
      </c>
      <c r="C105" s="47" t="s">
        <v>193</v>
      </c>
      <c r="D105" s="52">
        <v>43813</v>
      </c>
      <c r="E105" s="51">
        <v>0.79166666666666663</v>
      </c>
      <c r="F105" s="22" t="s">
        <v>157</v>
      </c>
      <c r="G105" s="8" t="str">
        <f>HYPERLINK("https://transparencia.mpuentealto.cl/doctos/2019/21146/1763167/FE_1763167_2019.pdf","Enlace")</f>
        <v>Enlace</v>
      </c>
      <c r="H105" s="8" t="str">
        <f>HYPERLINK("https://transparencia.mpuentealto.cl/doctos/2019/21146/1763167/RE_1763167_2019.pdf","Enlace")</f>
        <v>Enlace</v>
      </c>
      <c r="I105" s="41" t="s">
        <v>14</v>
      </c>
      <c r="J105" s="359" t="s">
        <v>14</v>
      </c>
      <c r="K105" s="409" t="s">
        <v>14</v>
      </c>
    </row>
    <row r="106" spans="1:11" ht="12.75" customHeight="1">
      <c r="A106" s="49">
        <v>1823584</v>
      </c>
      <c r="B106" s="130" t="s">
        <v>11</v>
      </c>
      <c r="C106" s="47" t="s">
        <v>194</v>
      </c>
      <c r="D106" s="52">
        <v>43813</v>
      </c>
      <c r="E106" s="51">
        <v>0.875</v>
      </c>
      <c r="F106" s="22" t="s">
        <v>143</v>
      </c>
      <c r="G106" s="8" t="str">
        <f>HYPERLINK("https://transparencia.mpuentealto.cl/doctos/2019/21146/1823584/FE_1823584_2019.pdf","Enlace")</f>
        <v>Enlace</v>
      </c>
      <c r="H106" s="41" t="s">
        <v>14</v>
      </c>
      <c r="I106" s="41" t="s">
        <v>14</v>
      </c>
      <c r="J106" s="359" t="s">
        <v>14</v>
      </c>
      <c r="K106" s="409" t="s">
        <v>14</v>
      </c>
    </row>
    <row r="107" spans="1:11" ht="12.75" customHeight="1">
      <c r="A107" s="49">
        <v>1840977</v>
      </c>
      <c r="B107" s="130" t="s">
        <v>195</v>
      </c>
      <c r="C107" s="47" t="s">
        <v>196</v>
      </c>
      <c r="D107" s="52">
        <v>43794</v>
      </c>
      <c r="E107" s="51">
        <v>0.375</v>
      </c>
      <c r="F107" s="22" t="s">
        <v>197</v>
      </c>
      <c r="G107" s="8" t="str">
        <f>HYPERLINK("https://transparencia.mpuentealto.cl/doctos/2019/21146/1840977/FE_1840977_2019.pdf","Enlace")</f>
        <v>Enlace</v>
      </c>
      <c r="H107" s="41" t="s">
        <v>14</v>
      </c>
      <c r="I107" s="41" t="s">
        <v>14</v>
      </c>
      <c r="J107" s="359" t="s">
        <v>14</v>
      </c>
      <c r="K107" s="409" t="s">
        <v>14</v>
      </c>
    </row>
    <row r="108" spans="1:11" ht="12.75" customHeight="1">
      <c r="A108" s="49">
        <v>7</v>
      </c>
      <c r="B108" s="130" t="s">
        <v>11</v>
      </c>
      <c r="C108" s="47" t="s">
        <v>194</v>
      </c>
      <c r="D108" s="52">
        <v>43813</v>
      </c>
      <c r="E108" s="51">
        <v>0.79166666666666663</v>
      </c>
      <c r="F108" s="22" t="s">
        <v>198</v>
      </c>
      <c r="G108" s="8" t="str">
        <f>HYPERLINK("https://transparencia.mpuentealto.cl/doctos/2019/21146/000007/FE_000007_2019.pdf","Enlace")</f>
        <v>Enlace</v>
      </c>
      <c r="H108" s="10" t="s">
        <v>23</v>
      </c>
      <c r="I108" s="41" t="s">
        <v>14</v>
      </c>
      <c r="J108" s="359" t="s">
        <v>14</v>
      </c>
      <c r="K108" s="409" t="s">
        <v>14</v>
      </c>
    </row>
    <row r="109" spans="1:11" ht="12.75" customHeight="1">
      <c r="A109" s="49">
        <v>1895926</v>
      </c>
      <c r="B109" s="130" t="s">
        <v>195</v>
      </c>
      <c r="C109" s="47" t="s">
        <v>199</v>
      </c>
      <c r="D109" s="52">
        <v>43797</v>
      </c>
      <c r="E109" s="51">
        <v>0.54166666666666663</v>
      </c>
      <c r="F109" s="22" t="s">
        <v>197</v>
      </c>
      <c r="G109" s="8" t="str">
        <f>HYPERLINK("https://transparencia.mpuentealto.cl/doctos/2019/21146/1895926/FE_1895926_2019.pdf","Enlace")</f>
        <v>Enlace</v>
      </c>
      <c r="H109" s="41" t="s">
        <v>14</v>
      </c>
      <c r="I109" s="41" t="s">
        <v>14</v>
      </c>
      <c r="J109" s="359" t="s">
        <v>14</v>
      </c>
      <c r="K109" s="409" t="s">
        <v>14</v>
      </c>
    </row>
    <row r="110" spans="1:11" ht="12.75" customHeight="1">
      <c r="A110" s="49">
        <v>640702</v>
      </c>
      <c r="B110" s="130" t="s">
        <v>121</v>
      </c>
      <c r="C110" s="29" t="s">
        <v>163</v>
      </c>
      <c r="D110" s="52">
        <v>43792</v>
      </c>
      <c r="E110" s="51">
        <v>0.79166666666666663</v>
      </c>
      <c r="F110" s="22" t="s">
        <v>157</v>
      </c>
      <c r="G110" s="8" t="str">
        <f>HYPERLINK("https://transparencia.mpuentealto.cl/doctos/2019/21146/640702/FE_640702_2019.pdf","Enlace")</f>
        <v>Enlace</v>
      </c>
      <c r="H110" s="8" t="str">
        <f>HYPERLINK("https://transparencia.mpuentealto.cl/doctos/2019/21146/640702/RE_640702_2019.pdf","Enlace")</f>
        <v>Enlace</v>
      </c>
      <c r="I110" s="41" t="s">
        <v>14</v>
      </c>
      <c r="J110" s="359" t="s">
        <v>14</v>
      </c>
      <c r="K110" s="409" t="s">
        <v>14</v>
      </c>
    </row>
    <row r="111" spans="1:11" ht="12.75" customHeight="1">
      <c r="A111" s="49">
        <v>1876675</v>
      </c>
      <c r="B111" s="130" t="s">
        <v>15</v>
      </c>
      <c r="C111" s="47" t="s">
        <v>200</v>
      </c>
      <c r="D111" s="50">
        <v>43801</v>
      </c>
      <c r="E111" s="51">
        <v>0.875</v>
      </c>
      <c r="F111" s="22" t="s">
        <v>197</v>
      </c>
      <c r="G111" s="8" t="str">
        <f>HYPERLINK("https://transparencia.mpuentealto.cl/doctos/2019/21146/1876675/FE_1876675_2020.pdf","Enlace")</f>
        <v>Enlace</v>
      </c>
      <c r="H111" s="41" t="s">
        <v>14</v>
      </c>
      <c r="I111" s="41" t="s">
        <v>14</v>
      </c>
      <c r="J111" s="359" t="s">
        <v>14</v>
      </c>
      <c r="K111" s="409" t="s">
        <v>14</v>
      </c>
    </row>
    <row r="112" spans="1:11" ht="12.75" customHeight="1">
      <c r="A112" s="49">
        <v>1874240</v>
      </c>
      <c r="B112" s="130" t="s">
        <v>121</v>
      </c>
      <c r="C112" s="47" t="s">
        <v>201</v>
      </c>
      <c r="D112" s="52">
        <v>43797</v>
      </c>
      <c r="E112" s="51">
        <v>0.79166666666666663</v>
      </c>
      <c r="F112" s="22" t="s">
        <v>197</v>
      </c>
      <c r="G112" s="8" t="str">
        <f>HYPERLINK("https://transparencia.mpuentealto.cl/doctos/2019/21146/1874240/FE_1874240_2020.pdf","Enlace")</f>
        <v>Enlace</v>
      </c>
      <c r="H112" s="10" t="s">
        <v>23</v>
      </c>
      <c r="I112" s="41" t="s">
        <v>14</v>
      </c>
      <c r="J112" s="359" t="s">
        <v>14</v>
      </c>
      <c r="K112" s="409" t="s">
        <v>14</v>
      </c>
    </row>
    <row r="113" spans="1:11" ht="12.75" customHeight="1">
      <c r="A113" s="49">
        <v>1946834</v>
      </c>
      <c r="B113" s="130" t="s">
        <v>186</v>
      </c>
      <c r="C113" s="47" t="s">
        <v>202</v>
      </c>
      <c r="D113" s="50">
        <v>43858</v>
      </c>
      <c r="E113" s="51">
        <v>0.625</v>
      </c>
      <c r="F113" s="22" t="s">
        <v>160</v>
      </c>
      <c r="G113" s="8" t="str">
        <f>HYPERLINK("https://transparencia.mpuentealto.cl/doctos/2019/21146/194834/FE_1946834_2020.pdf","Enlace")</f>
        <v>Enlace</v>
      </c>
      <c r="H113" s="10" t="s">
        <v>23</v>
      </c>
      <c r="I113" s="41" t="s">
        <v>14</v>
      </c>
      <c r="J113" s="359" t="s">
        <v>14</v>
      </c>
      <c r="K113" s="409" t="s">
        <v>14</v>
      </c>
    </row>
    <row r="114" spans="1:11" ht="12.75" customHeight="1">
      <c r="A114" s="49">
        <v>1970173</v>
      </c>
      <c r="B114" s="130" t="s">
        <v>15</v>
      </c>
      <c r="C114" s="47" t="s">
        <v>203</v>
      </c>
      <c r="D114" s="50">
        <v>43835</v>
      </c>
      <c r="E114" s="51">
        <v>0.45833333333333331</v>
      </c>
      <c r="F114" s="22" t="s">
        <v>160</v>
      </c>
      <c r="G114" s="8" t="str">
        <f>HYPERLINK("https://transparencia.mpuentealto.cl/doctos/2019/21146/1970173/FE_1970173_2020.pdf","Enlace")</f>
        <v>Enlace</v>
      </c>
      <c r="H114" s="10" t="s">
        <v>23</v>
      </c>
      <c r="I114" s="41" t="s">
        <v>14</v>
      </c>
      <c r="J114" s="359" t="s">
        <v>14</v>
      </c>
      <c r="K114" s="409" t="s">
        <v>14</v>
      </c>
    </row>
    <row r="115" spans="1:11" ht="12.75" customHeight="1">
      <c r="A115" s="49">
        <v>1977299</v>
      </c>
      <c r="B115" s="130" t="s">
        <v>15</v>
      </c>
      <c r="C115" s="47" t="s">
        <v>200</v>
      </c>
      <c r="D115" s="50">
        <v>43856</v>
      </c>
      <c r="E115" s="51">
        <v>0.375</v>
      </c>
      <c r="F115" s="22" t="s">
        <v>180</v>
      </c>
      <c r="G115" s="8" t="str">
        <f>HYPERLINK("https://transparencia.mpuentealto.cl/doctos/2019/21146/1977299/FE_1977299_2020.pdf","Enlace")</f>
        <v>Enlace</v>
      </c>
      <c r="H115" s="10" t="s">
        <v>23</v>
      </c>
      <c r="I115" s="41" t="s">
        <v>14</v>
      </c>
      <c r="J115" s="359" t="s">
        <v>14</v>
      </c>
      <c r="K115" s="409" t="s">
        <v>14</v>
      </c>
    </row>
    <row r="116" spans="1:11" ht="12.75" customHeight="1">
      <c r="A116" s="48">
        <v>1987585</v>
      </c>
      <c r="B116" s="130" t="s">
        <v>195</v>
      </c>
      <c r="C116" s="47" t="s">
        <v>204</v>
      </c>
      <c r="D116" s="52">
        <v>43827</v>
      </c>
      <c r="E116" s="51">
        <v>0.625</v>
      </c>
      <c r="F116" s="22" t="s">
        <v>143</v>
      </c>
      <c r="G116" s="8" t="str">
        <f>HYPERLINK("https://transparencia.mpuentealto.cl/doctos/2019/21146/1987585/FE_1987585_2020.pdf","Enlace")</f>
        <v>Enlace</v>
      </c>
      <c r="H116" s="41" t="s">
        <v>14</v>
      </c>
      <c r="I116" s="41" t="s">
        <v>14</v>
      </c>
      <c r="J116" s="359" t="s">
        <v>14</v>
      </c>
      <c r="K116" s="409" t="s">
        <v>14</v>
      </c>
    </row>
    <row r="117" spans="1:11" ht="12.75" customHeight="1">
      <c r="A117" s="48">
        <v>1979931</v>
      </c>
      <c r="B117" s="130" t="s">
        <v>205</v>
      </c>
      <c r="C117" s="47" t="s">
        <v>206</v>
      </c>
      <c r="D117" s="52">
        <v>43820</v>
      </c>
      <c r="E117" s="51">
        <v>0.70833333333333337</v>
      </c>
      <c r="F117" s="22" t="s">
        <v>197</v>
      </c>
      <c r="G117" s="8" t="str">
        <f>HYPERLINK("https://transparencia.mpuentealto.cl/doctos/2019/21146/1979931/FE_1979931_2020.pdf","Enlace")</f>
        <v>Enlace</v>
      </c>
      <c r="H117" s="41" t="s">
        <v>14</v>
      </c>
      <c r="I117" s="41" t="s">
        <v>14</v>
      </c>
      <c r="J117" s="359" t="s">
        <v>14</v>
      </c>
      <c r="K117" s="409" t="s">
        <v>14</v>
      </c>
    </row>
    <row r="118" spans="1:11" ht="12.75" customHeight="1">
      <c r="A118" s="53">
        <v>2060693</v>
      </c>
      <c r="B118" s="131" t="s">
        <v>15</v>
      </c>
      <c r="C118" s="5" t="s">
        <v>207</v>
      </c>
      <c r="D118" s="6">
        <v>43863</v>
      </c>
      <c r="E118" s="55">
        <v>0.375</v>
      </c>
      <c r="F118" s="3" t="s">
        <v>180</v>
      </c>
      <c r="G118" s="8" t="str">
        <f>HYPERLINK("https://transparencia.mpuentealto.cl/doctos/2019/21146/2060693/FE_2060693_2020.pdf","Enlace")</f>
        <v>Enlace</v>
      </c>
      <c r="H118" s="8" t="str">
        <f>HYPERLINK("https://transparencia.mpuentealto.cl/doctos/2019/21146/2060693/RE_2060693_2020.pdf","Enlace")</f>
        <v>Enlace</v>
      </c>
      <c r="I118" s="41" t="s">
        <v>14</v>
      </c>
      <c r="J118" s="359" t="s">
        <v>14</v>
      </c>
      <c r="K118" s="409" t="s">
        <v>14</v>
      </c>
    </row>
    <row r="119" spans="1:11" ht="12.75" customHeight="1">
      <c r="A119" s="48">
        <v>8</v>
      </c>
      <c r="B119" s="130" t="s">
        <v>132</v>
      </c>
      <c r="C119" s="47" t="s">
        <v>208</v>
      </c>
      <c r="D119" s="52">
        <v>43820</v>
      </c>
      <c r="E119" s="51">
        <v>0.70833333333333337</v>
      </c>
      <c r="F119" s="22" t="s">
        <v>143</v>
      </c>
      <c r="G119" s="56" t="str">
        <f>HYPERLINK("https://transparencia.mpuentealto.cl/doctos/2019/21146/000008/FE_000008_2019.pdf","Enlace")</f>
        <v>Enlace</v>
      </c>
      <c r="H119" s="41" t="s">
        <v>14</v>
      </c>
      <c r="I119" s="41" t="s">
        <v>14</v>
      </c>
      <c r="J119" s="359" t="s">
        <v>14</v>
      </c>
      <c r="K119" s="409" t="s">
        <v>14</v>
      </c>
    </row>
    <row r="120" spans="1:11" ht="12.75" customHeight="1">
      <c r="A120" s="57">
        <v>1987151</v>
      </c>
      <c r="B120" s="40" t="s">
        <v>209</v>
      </c>
      <c r="C120" s="39" t="s">
        <v>210</v>
      </c>
      <c r="D120" s="33">
        <v>43827</v>
      </c>
      <c r="E120" s="34">
        <v>0.625</v>
      </c>
      <c r="F120" s="32" t="s">
        <v>157</v>
      </c>
      <c r="G120" s="8" t="str">
        <f>HYPERLINK("https://transparencia.mpuentealto.cl/doctos/2019/21146/1987151/FE_1987151_2020.pdf","Enlace")</f>
        <v>Enlace</v>
      </c>
      <c r="H120" s="10" t="s">
        <v>23</v>
      </c>
      <c r="I120" s="41" t="s">
        <v>14</v>
      </c>
      <c r="J120" s="359" t="s">
        <v>14</v>
      </c>
      <c r="K120" s="409" t="s">
        <v>14</v>
      </c>
    </row>
    <row r="121" spans="1:11" ht="12.75" customHeight="1">
      <c r="A121" s="57">
        <v>1979335</v>
      </c>
      <c r="B121" s="40" t="s">
        <v>132</v>
      </c>
      <c r="C121" s="39" t="s">
        <v>206</v>
      </c>
      <c r="D121" s="33">
        <v>43820</v>
      </c>
      <c r="E121" s="34">
        <v>0.70833333333333337</v>
      </c>
      <c r="F121" s="32" t="s">
        <v>160</v>
      </c>
      <c r="G121" s="8" t="str">
        <f>HYPERLINK("https://transparencia.mpuentealto.cl/doctos/2019/21146/1979335/FE_197935_2020.pdf","Enlace")</f>
        <v>Enlace</v>
      </c>
      <c r="H121" s="41" t="s">
        <v>14</v>
      </c>
      <c r="I121" s="41" t="s">
        <v>14</v>
      </c>
      <c r="J121" s="359" t="s">
        <v>14</v>
      </c>
      <c r="K121" s="409" t="s">
        <v>14</v>
      </c>
    </row>
    <row r="122" spans="1:11" ht="12.75" customHeight="1">
      <c r="A122" s="57">
        <v>2088490</v>
      </c>
      <c r="B122" s="40" t="s">
        <v>211</v>
      </c>
      <c r="C122" s="39" t="s">
        <v>212</v>
      </c>
      <c r="D122" s="30">
        <v>43863</v>
      </c>
      <c r="E122" s="34">
        <v>0.41666666666666669</v>
      </c>
      <c r="F122" s="32" t="s">
        <v>180</v>
      </c>
      <c r="G122" s="22"/>
      <c r="H122" s="8" t="str">
        <f>HYPERLINK("https://transparencia.mpuentealto.cl/doctos/2019/21146/2088490/RE_2088490_2020.pdf","Enlace")</f>
        <v>Enlace</v>
      </c>
      <c r="I122" s="41" t="s">
        <v>14</v>
      </c>
      <c r="J122" s="359" t="s">
        <v>14</v>
      </c>
      <c r="K122" s="409" t="s">
        <v>14</v>
      </c>
    </row>
    <row r="123" spans="1:11" ht="12.75" customHeight="1">
      <c r="A123" s="31">
        <v>9</v>
      </c>
      <c r="B123" s="40" t="s">
        <v>15</v>
      </c>
      <c r="C123" s="39" t="s">
        <v>213</v>
      </c>
      <c r="D123" s="30">
        <v>43470</v>
      </c>
      <c r="E123" s="34">
        <v>0.41666666666666669</v>
      </c>
      <c r="F123" s="32" t="s">
        <v>198</v>
      </c>
      <c r="G123" s="8" t="str">
        <f>HYPERLINK("https://transparencia.mpuentealto.cl/doctos/2019/21146/000009/FE_000009_2019.pdf","Enlace")</f>
        <v>Enlace</v>
      </c>
      <c r="H123" s="8" t="str">
        <f>HYPERLINK("https://transparencia.mpuentealto.cl/doctos/2019/21146/000009/RE_000009_2020.pdf","Enlace")</f>
        <v>Enlace</v>
      </c>
      <c r="I123" s="41" t="s">
        <v>14</v>
      </c>
      <c r="J123" s="359" t="s">
        <v>14</v>
      </c>
      <c r="K123" s="409" t="s">
        <v>14</v>
      </c>
    </row>
    <row r="124" spans="1:11" ht="12.75" customHeight="1">
      <c r="A124" s="57">
        <v>2096188</v>
      </c>
      <c r="B124" s="40" t="s">
        <v>15</v>
      </c>
      <c r="C124" s="39" t="s">
        <v>214</v>
      </c>
      <c r="D124" s="30">
        <v>43849</v>
      </c>
      <c r="E124" s="34">
        <v>0.41666666666666669</v>
      </c>
      <c r="F124" s="32" t="s">
        <v>198</v>
      </c>
      <c r="G124" s="8" t="str">
        <f>HYPERLINK("https://transparencia.mpuentealto.cl/doctos/2019/21146/2096188/FE_2096188_2020.pdf","Enlace")</f>
        <v>Enlace</v>
      </c>
      <c r="H124" s="10" t="s">
        <v>23</v>
      </c>
      <c r="I124" s="41" t="s">
        <v>14</v>
      </c>
      <c r="J124" s="359" t="s">
        <v>14</v>
      </c>
      <c r="K124" s="409" t="s">
        <v>14</v>
      </c>
    </row>
    <row r="125" spans="1:11" ht="12.75" customHeight="1">
      <c r="A125" s="57">
        <v>1948982</v>
      </c>
      <c r="B125" s="40" t="s">
        <v>15</v>
      </c>
      <c r="C125" s="39" t="s">
        <v>215</v>
      </c>
      <c r="D125" s="33">
        <v>43822</v>
      </c>
      <c r="E125" s="34">
        <v>0.75</v>
      </c>
      <c r="F125" s="32" t="s">
        <v>216</v>
      </c>
      <c r="G125" s="8" t="str">
        <f>HYPERLINK("https://transparencia.mpuentealto.cl/doctos/2019/21146/1948982/FE_1948982_2020.pdf","Enlace")</f>
        <v>Enlace</v>
      </c>
      <c r="H125" s="8" t="str">
        <f>HYPERLINK("https://transparencia.mpuentealto.cl/doctos/2019/21146/1948982/RE_1948982_2019.pdf","Enlace")</f>
        <v>Enlace</v>
      </c>
      <c r="I125" s="41" t="s">
        <v>14</v>
      </c>
      <c r="J125" s="359" t="s">
        <v>14</v>
      </c>
      <c r="K125" s="409" t="s">
        <v>14</v>
      </c>
    </row>
    <row r="126" spans="1:11" ht="12.75" customHeight="1">
      <c r="A126" s="57">
        <v>1972431</v>
      </c>
      <c r="B126" s="40" t="s">
        <v>15</v>
      </c>
      <c r="C126" s="39" t="s">
        <v>217</v>
      </c>
      <c r="D126" s="33">
        <v>43827</v>
      </c>
      <c r="E126" s="34">
        <v>0.41666666666666669</v>
      </c>
      <c r="F126" s="32" t="s">
        <v>157</v>
      </c>
      <c r="G126" s="8" t="str">
        <f t="shared" ref="G126:G127" si="0">HYPERLINK("https://transparencia.mpuentealto.cl/doctos/2019/21146/1972431/FE_1972431_2020.pdf","Enlace")</f>
        <v>Enlace</v>
      </c>
      <c r="H126" s="8" t="str">
        <f>HYPERLINK("https://transparencia.mpuentealto.cl/doctos/2019/21146/1972431/RE_1972431_2020.pdf","Enlace")</f>
        <v>Enlace</v>
      </c>
      <c r="I126" s="41" t="s">
        <v>14</v>
      </c>
      <c r="J126" s="359" t="s">
        <v>14</v>
      </c>
      <c r="K126" s="409" t="s">
        <v>14</v>
      </c>
    </row>
    <row r="127" spans="1:11" ht="12.75" customHeight="1">
      <c r="A127" s="31">
        <v>2142952</v>
      </c>
      <c r="B127" s="40" t="s">
        <v>15</v>
      </c>
      <c r="C127" s="39" t="s">
        <v>218</v>
      </c>
      <c r="D127" s="33">
        <v>43764</v>
      </c>
      <c r="E127" s="34">
        <v>0.75</v>
      </c>
      <c r="F127" s="32" t="s">
        <v>197</v>
      </c>
      <c r="G127" s="8" t="str">
        <f t="shared" si="0"/>
        <v>Enlace</v>
      </c>
      <c r="H127" s="41" t="s">
        <v>14</v>
      </c>
      <c r="I127" s="41" t="s">
        <v>14</v>
      </c>
      <c r="J127" s="359" t="s">
        <v>14</v>
      </c>
      <c r="K127" s="409" t="s">
        <v>14</v>
      </c>
    </row>
    <row r="128" spans="1:11" ht="12.75" customHeight="1">
      <c r="A128" s="57">
        <v>2252382</v>
      </c>
      <c r="B128" s="40" t="s">
        <v>219</v>
      </c>
      <c r="C128" s="39" t="s">
        <v>220</v>
      </c>
      <c r="D128" s="30">
        <v>43849</v>
      </c>
      <c r="E128" s="34">
        <v>0.625</v>
      </c>
      <c r="F128" s="32" t="s">
        <v>143</v>
      </c>
      <c r="G128" s="8" t="str">
        <f>HYPERLINK("https://transparencia.mpuentealto.cl/doctos/2019/21146/2252382/FE_2252382_2020.pdf","Enlace")</f>
        <v>Enlace</v>
      </c>
      <c r="H128" s="8" t="str">
        <f>HYPERLINK("https://transparencia.mpuentealto.cl/doctos/2019/21146/2252382/RE_2252382_2020.pdf","Enlace")</f>
        <v>Enlace</v>
      </c>
      <c r="I128" s="41" t="s">
        <v>14</v>
      </c>
      <c r="J128" s="359" t="s">
        <v>14</v>
      </c>
      <c r="K128" s="409" t="s">
        <v>14</v>
      </c>
    </row>
    <row r="129" spans="1:11" ht="12.75" customHeight="1">
      <c r="A129" s="31">
        <v>2313383</v>
      </c>
      <c r="B129" s="40" t="s">
        <v>221</v>
      </c>
      <c r="C129" s="39" t="s">
        <v>222</v>
      </c>
      <c r="D129" s="33">
        <v>43905</v>
      </c>
      <c r="E129" s="34">
        <v>0.33333333333333331</v>
      </c>
      <c r="F129" s="32" t="s">
        <v>160</v>
      </c>
      <c r="G129" s="8" t="str">
        <f>HYPERLINK("https://transparencia.mpuentealto.cl/doctos/2019/21146/2313383/FE_2313383_2020.pdf","Enlace")</f>
        <v>Enlace</v>
      </c>
      <c r="H129" s="41" t="s">
        <v>14</v>
      </c>
      <c r="I129" s="41" t="s">
        <v>14</v>
      </c>
      <c r="J129" s="359" t="s">
        <v>14</v>
      </c>
      <c r="K129" s="409" t="s">
        <v>14</v>
      </c>
    </row>
    <row r="130" spans="1:11" ht="12.75" customHeight="1">
      <c r="A130" s="57">
        <v>2334881</v>
      </c>
      <c r="B130" s="40" t="s">
        <v>223</v>
      </c>
      <c r="C130" s="39" t="s">
        <v>224</v>
      </c>
      <c r="D130" s="30">
        <v>43840</v>
      </c>
      <c r="E130" s="34">
        <v>0.79166666666666663</v>
      </c>
      <c r="F130" s="32" t="s">
        <v>143</v>
      </c>
      <c r="G130" s="8" t="str">
        <f>HYPERLINK("https://transparencia.mpuentealto.cl/doctos/2019/21146/2334881/FE_2334881_2020.pdf","Enlace")</f>
        <v>Enlace</v>
      </c>
      <c r="H130" s="8" t="str">
        <f>HYPERLINK("https://transparencia.mpuentealto.cl/doctos/2019/21146/2334881/RE_2334881_2020.pdf","Enlace")</f>
        <v>Enlace</v>
      </c>
      <c r="I130" s="41" t="s">
        <v>14</v>
      </c>
      <c r="J130" s="359" t="s">
        <v>14</v>
      </c>
      <c r="K130" s="409" t="s">
        <v>14</v>
      </c>
    </row>
    <row r="131" spans="1:11" ht="12.75" customHeight="1">
      <c r="A131" s="31">
        <v>2417350</v>
      </c>
      <c r="B131" s="40" t="s">
        <v>225</v>
      </c>
      <c r="C131" s="59" t="s">
        <v>226</v>
      </c>
      <c r="D131" s="30">
        <v>43848</v>
      </c>
      <c r="E131" s="34">
        <v>0.375</v>
      </c>
      <c r="F131" s="32" t="s">
        <v>143</v>
      </c>
      <c r="G131" s="8" t="str">
        <f>HYPERLINK("https://transparencia.mpuentealto.cl/doctos/2019/21146/2417350/FE_2417350_2020.pdf","Enlace")</f>
        <v>Enlace</v>
      </c>
      <c r="H131" s="10" t="s">
        <v>23</v>
      </c>
      <c r="I131" s="41" t="s">
        <v>14</v>
      </c>
      <c r="J131" s="359" t="s">
        <v>14</v>
      </c>
      <c r="K131" s="409" t="s">
        <v>14</v>
      </c>
    </row>
    <row r="132" spans="1:11" ht="12.75" customHeight="1">
      <c r="A132" s="31">
        <v>2541900</v>
      </c>
      <c r="B132" s="40" t="s">
        <v>227</v>
      </c>
      <c r="C132" s="39" t="s">
        <v>228</v>
      </c>
      <c r="D132" s="30">
        <v>43830</v>
      </c>
      <c r="E132" s="34">
        <v>0.41666666666666669</v>
      </c>
      <c r="F132" s="32" t="s">
        <v>197</v>
      </c>
      <c r="G132" s="8" t="str">
        <f>HYPERLINK("https://transparencia.mpuentealto.cl/doctos/2019/21146/2541900/FE_2541900_2020.pdf","Enlace")</f>
        <v>Enlace</v>
      </c>
      <c r="H132" s="41" t="s">
        <v>14</v>
      </c>
      <c r="I132" s="41" t="s">
        <v>14</v>
      </c>
      <c r="J132" s="359" t="s">
        <v>14</v>
      </c>
      <c r="K132" s="409" t="s">
        <v>14</v>
      </c>
    </row>
    <row r="133" spans="1:11" ht="12.75" customHeight="1">
      <c r="A133" s="31">
        <v>2647649</v>
      </c>
      <c r="B133" s="40" t="s">
        <v>221</v>
      </c>
      <c r="C133" s="39" t="s">
        <v>229</v>
      </c>
      <c r="D133" s="33">
        <v>43792</v>
      </c>
      <c r="E133" s="34">
        <v>0.79166666666666663</v>
      </c>
      <c r="F133" s="32" t="s">
        <v>197</v>
      </c>
      <c r="G133" s="8" t="str">
        <f>HYPERLINK("https://transparencia.mpuentealto.cl/doctos/2019/21146/2647649/FE_2647649_2020.pdf","Enlace")</f>
        <v>Enlace</v>
      </c>
      <c r="H133" s="41" t="s">
        <v>14</v>
      </c>
      <c r="I133" s="41" t="s">
        <v>14</v>
      </c>
      <c r="J133" s="359" t="s">
        <v>14</v>
      </c>
      <c r="K133" s="409" t="s">
        <v>14</v>
      </c>
    </row>
    <row r="134" spans="1:11" ht="12.75" customHeight="1">
      <c r="A134" s="31">
        <v>2657236</v>
      </c>
      <c r="B134" s="40" t="s">
        <v>15</v>
      </c>
      <c r="C134" s="39" t="s">
        <v>230</v>
      </c>
      <c r="D134" s="30">
        <v>43875</v>
      </c>
      <c r="E134" s="34">
        <v>0.75</v>
      </c>
      <c r="F134" s="32" t="s">
        <v>143</v>
      </c>
      <c r="G134" s="8" t="str">
        <f>HYPERLINK("https://transparencia.mpuentealto.cl/doctos/2019/21146/2657236/FE_2657236_2020.pdf","Enlace")</f>
        <v>Enlace</v>
      </c>
      <c r="H134" s="8" t="str">
        <f>HYPERLINK("https://transparencia.mpuentealto.cl/doctos/2019/21146/2657236/RE_2657236_2020.pdf","Enlace")</f>
        <v>Enlace</v>
      </c>
      <c r="I134" s="41" t="s">
        <v>14</v>
      </c>
      <c r="J134" s="359" t="s">
        <v>14</v>
      </c>
      <c r="K134" s="409" t="s">
        <v>14</v>
      </c>
    </row>
    <row r="135" spans="1:11" ht="12.75" customHeight="1">
      <c r="A135" s="31">
        <v>2172952</v>
      </c>
      <c r="B135" s="40" t="s">
        <v>15</v>
      </c>
      <c r="C135" s="39" t="s">
        <v>231</v>
      </c>
      <c r="D135" s="30">
        <v>43849</v>
      </c>
      <c r="E135" s="34">
        <v>0.5</v>
      </c>
      <c r="F135" s="32" t="s">
        <v>157</v>
      </c>
      <c r="G135" s="8" t="str">
        <f>HYPERLINK("https://transparencia.mpuentealto.cl/doctos/2019/21146/2172952/FE_2172952_2020.pdf","Enlace")</f>
        <v>Enlace</v>
      </c>
      <c r="H135" s="8" t="str">
        <f>HYPERLINK("https://transparencia.mpuentealto.cl/doctos/2019/21146/2172952/RE_2172952_2020.pdf","Enlace")</f>
        <v>Enlace</v>
      </c>
      <c r="I135" s="41" t="s">
        <v>14</v>
      </c>
      <c r="J135" s="359" t="s">
        <v>14</v>
      </c>
      <c r="K135" s="409" t="s">
        <v>14</v>
      </c>
    </row>
    <row r="136" spans="1:11" ht="12.75" customHeight="1">
      <c r="A136" s="31">
        <v>2468802</v>
      </c>
      <c r="B136" s="40" t="s">
        <v>15</v>
      </c>
      <c r="C136" s="39" t="s">
        <v>232</v>
      </c>
      <c r="D136" s="30">
        <v>43841</v>
      </c>
      <c r="E136" s="34">
        <v>0.375</v>
      </c>
      <c r="F136" s="32" t="s">
        <v>216</v>
      </c>
      <c r="G136" s="8" t="str">
        <f>HYPERLINK("https://transparencia.mpuentealto.cl/doctos/2019/21146/2468802/FE_2468802_2020.pdf","Enlace")</f>
        <v>Enlace</v>
      </c>
      <c r="H136" s="41" t="s">
        <v>14</v>
      </c>
      <c r="I136" s="41" t="s">
        <v>14</v>
      </c>
      <c r="J136" s="359" t="s">
        <v>14</v>
      </c>
      <c r="K136" s="409" t="s">
        <v>14</v>
      </c>
    </row>
    <row r="137" spans="1:11" ht="12.75" customHeight="1">
      <c r="A137" s="31">
        <v>2641217</v>
      </c>
      <c r="B137" s="40" t="s">
        <v>15</v>
      </c>
      <c r="C137" s="39" t="s">
        <v>232</v>
      </c>
      <c r="D137" s="30">
        <v>43855</v>
      </c>
      <c r="E137" s="34">
        <v>0.375</v>
      </c>
      <c r="F137" s="32" t="s">
        <v>216</v>
      </c>
      <c r="G137" s="8" t="str">
        <f>HYPERLINK("https://transparencia.mpuentealto.cl/doctos/2019/21146/2641217/FE_2641217_2020.pdf","Enlace")</f>
        <v>Enlace</v>
      </c>
      <c r="H137" s="41" t="s">
        <v>14</v>
      </c>
      <c r="I137" s="41" t="s">
        <v>14</v>
      </c>
      <c r="J137" s="359" t="s">
        <v>14</v>
      </c>
      <c r="K137" s="409" t="s">
        <v>14</v>
      </c>
    </row>
    <row r="138" spans="1:11" ht="12.75" customHeight="1">
      <c r="A138" s="31">
        <v>2648089</v>
      </c>
      <c r="B138" s="40" t="s">
        <v>121</v>
      </c>
      <c r="C138" s="39" t="s">
        <v>229</v>
      </c>
      <c r="D138" s="30">
        <v>43855</v>
      </c>
      <c r="E138" s="34">
        <v>0.375</v>
      </c>
      <c r="F138" s="32" t="s">
        <v>157</v>
      </c>
      <c r="G138" s="8" t="str">
        <f>HYPERLINK("https://transparencia.mpuentealto.cl/doctos/2019/21146/2648089/FE_2648089_2020.pdf","Enlace")</f>
        <v>Enlace</v>
      </c>
      <c r="H138" s="10" t="s">
        <v>23</v>
      </c>
      <c r="I138" s="41" t="s">
        <v>14</v>
      </c>
      <c r="J138" s="359" t="s">
        <v>14</v>
      </c>
      <c r="K138" s="409" t="s">
        <v>14</v>
      </c>
    </row>
    <row r="139" spans="1:11" ht="12.75" customHeight="1">
      <c r="A139" s="31">
        <v>2672905</v>
      </c>
      <c r="B139" s="40" t="s">
        <v>15</v>
      </c>
      <c r="C139" s="39" t="s">
        <v>232</v>
      </c>
      <c r="D139" s="30">
        <v>43855</v>
      </c>
      <c r="E139" s="34">
        <v>0.375</v>
      </c>
      <c r="F139" s="32" t="s">
        <v>216</v>
      </c>
      <c r="G139" s="8" t="str">
        <f>HYPERLINK("https://transparencia.mpuentealto.cl/doctos/2019/21146/2672905/FE_2672905_2020.pdf","Enlace")</f>
        <v>Enlace</v>
      </c>
      <c r="H139" s="8" t="str">
        <f>HYPERLINK("https://transparencia.mpuentealto.cl/doctos/2019/21146/2672905/RE_2672905_2020.pdf","Enlace")</f>
        <v>Enlace</v>
      </c>
      <c r="I139" s="41" t="s">
        <v>14</v>
      </c>
      <c r="J139" s="359" t="s">
        <v>14</v>
      </c>
      <c r="K139" s="409" t="s">
        <v>14</v>
      </c>
    </row>
    <row r="140" spans="1:11" ht="12.75" customHeight="1">
      <c r="A140" s="39">
        <v>2647649</v>
      </c>
      <c r="B140" s="40" t="s">
        <v>121</v>
      </c>
      <c r="C140" s="39" t="s">
        <v>229</v>
      </c>
      <c r="D140" s="33">
        <v>43792</v>
      </c>
      <c r="E140" s="34">
        <v>0.79166666666666663</v>
      </c>
      <c r="F140" s="32" t="s">
        <v>157</v>
      </c>
      <c r="G140" s="8" t="str">
        <f>HYPERLINK("https://transparencia.mpuentealto.cl/doctos/2019/21146/2647649/FE_2647649_2020.pdf","Enlace")</f>
        <v>Enlace</v>
      </c>
      <c r="H140" s="10" t="s">
        <v>23</v>
      </c>
      <c r="I140" s="41" t="s">
        <v>14</v>
      </c>
      <c r="J140" s="359" t="s">
        <v>14</v>
      </c>
      <c r="K140" s="409" t="s">
        <v>14</v>
      </c>
    </row>
    <row r="141" spans="1:11" ht="15" customHeight="1">
      <c r="A141" s="31">
        <v>10</v>
      </c>
      <c r="B141" s="40" t="s">
        <v>186</v>
      </c>
      <c r="C141" s="39" t="s">
        <v>233</v>
      </c>
      <c r="D141" s="30">
        <v>43858</v>
      </c>
      <c r="E141" s="34">
        <v>0.625</v>
      </c>
      <c r="F141" s="32" t="s">
        <v>234</v>
      </c>
      <c r="G141" s="8" t="str">
        <f>HYPERLINK("https://transparencia.mpuentealto.cl/doctos/2019/21146/000010/FE_000010_2019.pdf","Enlace")</f>
        <v>Enlace</v>
      </c>
      <c r="H141" s="10" t="s">
        <v>23</v>
      </c>
      <c r="I141" s="41" t="s">
        <v>14</v>
      </c>
      <c r="J141" s="359" t="s">
        <v>14</v>
      </c>
      <c r="K141" s="409" t="s">
        <v>14</v>
      </c>
    </row>
    <row r="142" spans="1:11" ht="12.75" customHeight="1">
      <c r="A142" s="39">
        <v>2698916</v>
      </c>
      <c r="B142" s="40" t="s">
        <v>15</v>
      </c>
      <c r="C142" s="39" t="s">
        <v>235</v>
      </c>
      <c r="D142" s="30">
        <v>43898</v>
      </c>
      <c r="E142" s="34">
        <v>0.375</v>
      </c>
      <c r="F142" s="32" t="s">
        <v>216</v>
      </c>
      <c r="G142" s="8" t="str">
        <f>HYPERLINK("https://transparencia.mpuentealto.cl/doctos/2019/21146/2698916/FE_2698916_2020.pdf","Enlace")</f>
        <v>Enlace</v>
      </c>
      <c r="H142" s="10" t="s">
        <v>23</v>
      </c>
      <c r="I142" s="41" t="s">
        <v>14</v>
      </c>
      <c r="J142" s="359" t="s">
        <v>14</v>
      </c>
      <c r="K142" s="409" t="s">
        <v>14</v>
      </c>
    </row>
    <row r="143" spans="1:11" ht="12.75" customHeight="1">
      <c r="A143" s="39">
        <v>2700344</v>
      </c>
      <c r="B143" s="40" t="s">
        <v>121</v>
      </c>
      <c r="C143" s="39" t="s">
        <v>236</v>
      </c>
      <c r="D143" s="30">
        <v>43889</v>
      </c>
      <c r="E143" s="34">
        <v>0.79166666666666663</v>
      </c>
      <c r="F143" s="32" t="s">
        <v>157</v>
      </c>
      <c r="G143" s="8" t="str">
        <f>HYPERLINK("https://transparencia.mpuentealto.cl/doctos/2019/21146/2700344/FE_2700344_2020.pdf","Enlace")</f>
        <v>Enlace</v>
      </c>
      <c r="H143" s="10" t="s">
        <v>23</v>
      </c>
      <c r="I143" s="41" t="s">
        <v>14</v>
      </c>
      <c r="J143" s="359" t="s">
        <v>14</v>
      </c>
      <c r="K143" s="409" t="s">
        <v>14</v>
      </c>
    </row>
    <row r="144" spans="1:11" ht="12.75" customHeight="1">
      <c r="A144" s="31">
        <v>11</v>
      </c>
      <c r="B144" s="132" t="s">
        <v>15</v>
      </c>
      <c r="C144" s="47" t="s">
        <v>237</v>
      </c>
      <c r="D144" s="30">
        <v>43858</v>
      </c>
      <c r="E144" s="34">
        <v>0.625</v>
      </c>
      <c r="F144" s="32" t="s">
        <v>143</v>
      </c>
      <c r="G144" s="8" t="str">
        <f>HYPERLINK("https://transparencia.mpuentealto.cl/doctos/2019/21146/000011/FE_000011_2020.pdf","Enlace")</f>
        <v>Enlace</v>
      </c>
      <c r="H144" s="10" t="s">
        <v>23</v>
      </c>
      <c r="I144" s="41" t="s">
        <v>14</v>
      </c>
      <c r="J144" s="359" t="s">
        <v>14</v>
      </c>
      <c r="K144" s="409" t="s">
        <v>14</v>
      </c>
    </row>
    <row r="145" spans="1:11" ht="12.75" customHeight="1">
      <c r="A145" s="31">
        <v>2724116</v>
      </c>
      <c r="B145" s="40" t="s">
        <v>15</v>
      </c>
      <c r="C145" s="39" t="s">
        <v>238</v>
      </c>
      <c r="D145" s="30">
        <v>43890</v>
      </c>
      <c r="E145" s="34">
        <v>0.75</v>
      </c>
      <c r="F145" s="32" t="s">
        <v>143</v>
      </c>
      <c r="G145" s="8" t="str">
        <f>HYPERLINK("https://transparencia.mpuentealto.cl/doctos/2019/21146/2724116/FE_2724116_2020.pdf","Enlace")</f>
        <v>Enlace</v>
      </c>
      <c r="H145" s="10" t="s">
        <v>23</v>
      </c>
      <c r="I145" s="41" t="s">
        <v>14</v>
      </c>
      <c r="J145" s="359" t="s">
        <v>14</v>
      </c>
      <c r="K145" s="409" t="s">
        <v>14</v>
      </c>
    </row>
    <row r="146" spans="1:11" ht="12.75" customHeight="1">
      <c r="A146" s="39">
        <v>2738323</v>
      </c>
      <c r="B146" s="40" t="s">
        <v>186</v>
      </c>
      <c r="C146" s="39" t="s">
        <v>239</v>
      </c>
      <c r="D146" s="30">
        <v>43892</v>
      </c>
      <c r="E146" s="34">
        <v>0.625</v>
      </c>
      <c r="F146" s="32" t="s">
        <v>160</v>
      </c>
      <c r="G146" s="8" t="str">
        <f>HYPERLINK("https://transparencia.mpuentealto.cl/doctos/2019/21146/2738323/FE_2738323_2020.pdf","Enlace")</f>
        <v>Enlace</v>
      </c>
      <c r="H146" s="10" t="s">
        <v>23</v>
      </c>
      <c r="I146" s="41" t="s">
        <v>14</v>
      </c>
      <c r="J146" s="359" t="s">
        <v>14</v>
      </c>
      <c r="K146" s="409" t="s">
        <v>14</v>
      </c>
    </row>
    <row r="147" spans="1:11" ht="12.75" customHeight="1">
      <c r="A147" s="31">
        <v>2772265</v>
      </c>
      <c r="B147" s="40" t="s">
        <v>221</v>
      </c>
      <c r="C147" s="39" t="s">
        <v>240</v>
      </c>
      <c r="D147" s="30">
        <v>43863</v>
      </c>
      <c r="E147" s="34">
        <v>0.83333333333333337</v>
      </c>
      <c r="F147" s="32" t="s">
        <v>160</v>
      </c>
      <c r="G147" s="8" t="str">
        <f>HYPERLINK("https://transparencia.mpuentealto.cl/doctos/2019/21146/2772265/FE_2772265_2020.pdf","Enlace")</f>
        <v>Enlace</v>
      </c>
      <c r="H147" s="41" t="s">
        <v>14</v>
      </c>
      <c r="I147" s="41" t="s">
        <v>14</v>
      </c>
      <c r="J147" s="359" t="s">
        <v>14</v>
      </c>
      <c r="K147" s="409" t="s">
        <v>14</v>
      </c>
    </row>
    <row r="148" spans="1:11" ht="12.75" customHeight="1">
      <c r="A148" s="39">
        <v>2772372</v>
      </c>
      <c r="B148" s="40" t="s">
        <v>186</v>
      </c>
      <c r="C148" s="39" t="s">
        <v>241</v>
      </c>
      <c r="D148" s="30">
        <v>43894</v>
      </c>
      <c r="E148" s="34">
        <v>0.625</v>
      </c>
      <c r="F148" s="32" t="s">
        <v>143</v>
      </c>
      <c r="G148" s="8" t="str">
        <f>HYPERLINK("https://transparencia.mpuentealto.cl/doctos/2019/21146/2772372/FE_2772372_2020.pdf","Enlace")</f>
        <v>Enlace</v>
      </c>
      <c r="H148" s="10" t="s">
        <v>23</v>
      </c>
      <c r="I148" s="41" t="s">
        <v>14</v>
      </c>
      <c r="J148" s="359" t="s">
        <v>14</v>
      </c>
      <c r="K148" s="409" t="s">
        <v>14</v>
      </c>
    </row>
    <row r="149" spans="1:11" ht="12.75" customHeight="1">
      <c r="A149" s="31">
        <v>2775380</v>
      </c>
      <c r="B149" s="40" t="s">
        <v>225</v>
      </c>
      <c r="C149" s="39" t="s">
        <v>242</v>
      </c>
      <c r="D149" s="30">
        <v>43875</v>
      </c>
      <c r="E149" s="34">
        <v>0.83333333333333337</v>
      </c>
      <c r="F149" s="32" t="s">
        <v>154</v>
      </c>
      <c r="G149" s="8" t="str">
        <f>HYPERLINK("https://transparencia.mpuentealto.cl/doctos/2019/21146/2775380/FE_2775380_2020.pdf","Enlace")</f>
        <v>Enlace</v>
      </c>
      <c r="H149" s="8" t="str">
        <f>HYPERLINK("https://transparencia.mpuentealto.cl/doctos/2019/21146/2775380/RE_2775380_2020.pdf","Enlace")</f>
        <v>Enlace</v>
      </c>
      <c r="I149" s="41" t="s">
        <v>14</v>
      </c>
      <c r="J149" s="359" t="s">
        <v>14</v>
      </c>
      <c r="K149" s="409" t="s">
        <v>14</v>
      </c>
    </row>
    <row r="150" spans="1:11" ht="12.75" customHeight="1">
      <c r="A150" s="39">
        <v>2812150</v>
      </c>
      <c r="B150" s="40" t="s">
        <v>211</v>
      </c>
      <c r="C150" s="39" t="s">
        <v>243</v>
      </c>
      <c r="D150" s="30">
        <v>43866</v>
      </c>
      <c r="E150" s="34">
        <v>0.75</v>
      </c>
      <c r="F150" s="32" t="s">
        <v>143</v>
      </c>
      <c r="G150" s="8" t="str">
        <f>HYPERLINK("https://transparencia.mpuentealto.cl/doctos/2019/21146/2812150/FE_2812150_2020.pdf","Enlace")</f>
        <v>Enlace</v>
      </c>
      <c r="H150" s="10" t="s">
        <v>23</v>
      </c>
      <c r="I150" s="41" t="s">
        <v>14</v>
      </c>
      <c r="J150" s="359" t="s">
        <v>14</v>
      </c>
      <c r="K150" s="409" t="s">
        <v>14</v>
      </c>
    </row>
    <row r="151" spans="1:11" ht="12.75" customHeight="1">
      <c r="A151" s="31">
        <v>2839543</v>
      </c>
      <c r="B151" s="40" t="s">
        <v>15</v>
      </c>
      <c r="C151" s="39" t="s">
        <v>244</v>
      </c>
      <c r="D151" s="30">
        <v>43876</v>
      </c>
      <c r="E151" s="34">
        <v>0.41666666666666669</v>
      </c>
      <c r="F151" s="32" t="s">
        <v>180</v>
      </c>
      <c r="G151" s="8" t="str">
        <f>HYPERLINK("https://transparencia.mpuentealto.cl/doctos/2019/21146/2839543/FE_2839543_2020.pdf","Enlace")</f>
        <v>Enlace</v>
      </c>
      <c r="H151" s="10" t="s">
        <v>23</v>
      </c>
      <c r="I151" s="41" t="s">
        <v>14</v>
      </c>
      <c r="J151" s="359" t="s">
        <v>14</v>
      </c>
      <c r="K151" s="409" t="s">
        <v>14</v>
      </c>
    </row>
    <row r="152" spans="1:11" ht="12.75" customHeight="1">
      <c r="A152" s="31">
        <v>3114135</v>
      </c>
      <c r="B152" s="40" t="s">
        <v>11</v>
      </c>
      <c r="C152" s="39" t="s">
        <v>245</v>
      </c>
      <c r="D152" s="30">
        <v>43875</v>
      </c>
      <c r="E152" s="34">
        <v>0.75</v>
      </c>
      <c r="F152" s="32" t="s">
        <v>157</v>
      </c>
      <c r="G152" s="8" t="str">
        <f>HYPERLINK("https://transparencia.mpuentealto.cl/doctos/2019/21146/3114135/FE_3114135_2020.pdf","Enlace")</f>
        <v>Enlace</v>
      </c>
      <c r="H152" s="8" t="str">
        <f>HYPERLINK("https://transparencia.mpuentealto.cl/doctos/2019/21146/3114135/RE_3114135_2020.pdf","Enlace")</f>
        <v>Enlace</v>
      </c>
      <c r="I152" s="41" t="s">
        <v>14</v>
      </c>
      <c r="J152" s="359" t="s">
        <v>14</v>
      </c>
      <c r="K152" s="409" t="s">
        <v>14</v>
      </c>
    </row>
    <row r="153" spans="1:11" ht="12.75" customHeight="1">
      <c r="A153" s="31">
        <v>3062997</v>
      </c>
      <c r="B153" s="40" t="s">
        <v>11</v>
      </c>
      <c r="C153" s="39" t="s">
        <v>246</v>
      </c>
      <c r="D153" s="30">
        <v>43883</v>
      </c>
      <c r="E153" s="34">
        <v>0.66666666666666663</v>
      </c>
      <c r="F153" s="32" t="s">
        <v>143</v>
      </c>
      <c r="G153" s="8" t="str">
        <f>HYPERLINK("https://transparencia.mpuentealto.cl/doctos/2019/21146/3062997/FE_3062997_2020.pdf","Enlace")</f>
        <v>Enlace</v>
      </c>
      <c r="H153" s="10" t="s">
        <v>23</v>
      </c>
      <c r="I153" s="41" t="s">
        <v>14</v>
      </c>
      <c r="J153" s="359" t="s">
        <v>14</v>
      </c>
      <c r="K153" s="409" t="s">
        <v>14</v>
      </c>
    </row>
    <row r="154" spans="1:11" ht="12.75" customHeight="1">
      <c r="A154" s="39">
        <v>3151380</v>
      </c>
      <c r="B154" s="40" t="s">
        <v>15</v>
      </c>
      <c r="C154" s="39" t="s">
        <v>247</v>
      </c>
      <c r="D154" s="30">
        <v>43918</v>
      </c>
      <c r="E154" s="34">
        <v>0.79166666666666663</v>
      </c>
      <c r="F154" s="32" t="s">
        <v>143</v>
      </c>
      <c r="G154" s="8" t="str">
        <f>HYPERLINK("https://transparencia.mpuentealto.cl/doctos/2019/21146/3151380/FE_3151380_2020.pdf","Enlace")</f>
        <v>Enlace</v>
      </c>
      <c r="H154" s="41" t="s">
        <v>14</v>
      </c>
      <c r="I154" s="41" t="s">
        <v>14</v>
      </c>
      <c r="J154" s="359" t="s">
        <v>14</v>
      </c>
      <c r="K154" s="409" t="s">
        <v>14</v>
      </c>
    </row>
    <row r="155" spans="1:11" ht="12.75" customHeight="1">
      <c r="A155" s="48">
        <v>12</v>
      </c>
      <c r="B155" s="130" t="s">
        <v>221</v>
      </c>
      <c r="C155" s="47" t="s">
        <v>201</v>
      </c>
      <c r="D155" s="50">
        <v>43861</v>
      </c>
      <c r="E155" s="51">
        <v>0.79166666666666663</v>
      </c>
      <c r="F155" s="22" t="s">
        <v>157</v>
      </c>
      <c r="G155" s="8" t="str">
        <f>HYPERLINK("https://transparencia.mpuentealto.cl/doctos/2019/21146/000012/FE_000012_2020.pdf","Enlace")</f>
        <v>Enlace</v>
      </c>
      <c r="H155" s="41" t="s">
        <v>14</v>
      </c>
      <c r="I155" s="41" t="s">
        <v>14</v>
      </c>
      <c r="J155" s="359" t="s">
        <v>14</v>
      </c>
      <c r="K155" s="409" t="s">
        <v>14</v>
      </c>
    </row>
    <row r="156" spans="1:11" ht="12.75" customHeight="1">
      <c r="A156" s="48">
        <v>3217868</v>
      </c>
      <c r="B156" s="130" t="s">
        <v>15</v>
      </c>
      <c r="C156" s="47" t="s">
        <v>248</v>
      </c>
      <c r="D156" s="50">
        <v>43911</v>
      </c>
      <c r="E156" s="51">
        <v>0.70833333333333337</v>
      </c>
      <c r="F156" s="22" t="s">
        <v>160</v>
      </c>
      <c r="G156" s="8" t="str">
        <f>HYPERLINK("https://transparencia.mpuentealto.cl/doctos/2019/21146/3217868/FE_3217668_2020.pdf","Enlace")</f>
        <v>Enlace</v>
      </c>
      <c r="H156" s="41" t="s">
        <v>14</v>
      </c>
      <c r="I156" s="41" t="s">
        <v>14</v>
      </c>
      <c r="J156" s="359" t="s">
        <v>14</v>
      </c>
      <c r="K156" s="409" t="s">
        <v>14</v>
      </c>
    </row>
    <row r="157" spans="1:11" ht="12.75" customHeight="1">
      <c r="A157" s="39">
        <v>3323245</v>
      </c>
      <c r="B157" s="40" t="s">
        <v>15</v>
      </c>
      <c r="C157" s="39" t="s">
        <v>249</v>
      </c>
      <c r="D157" s="30">
        <v>43919</v>
      </c>
      <c r="E157" s="34">
        <v>0.83333333333333337</v>
      </c>
      <c r="F157" s="32" t="s">
        <v>143</v>
      </c>
      <c r="G157" s="8" t="str">
        <f>HYPERLINK("https://transparencia.mpuentealto.cl/doctos/2019/21146/3323245/FE_3323245_2020.pdf","Enlace")</f>
        <v>Enlace</v>
      </c>
      <c r="H157" s="41" t="s">
        <v>14</v>
      </c>
      <c r="I157" s="41" t="s">
        <v>14</v>
      </c>
      <c r="J157" s="359" t="s">
        <v>14</v>
      </c>
      <c r="K157" s="409" t="s">
        <v>14</v>
      </c>
    </row>
    <row r="158" spans="1:11" ht="12.75" customHeight="1">
      <c r="A158" s="57">
        <v>3437454</v>
      </c>
      <c r="B158" s="40" t="s">
        <v>11</v>
      </c>
      <c r="C158" s="39" t="s">
        <v>250</v>
      </c>
      <c r="D158" s="30">
        <v>43897</v>
      </c>
      <c r="E158" s="34">
        <v>0.58333333333333337</v>
      </c>
      <c r="F158" s="32" t="s">
        <v>180</v>
      </c>
      <c r="G158" s="8" t="str">
        <f>HYPERLINK("https://transparencia.mpuentealto.cl/doctos/2019/21146/3437454/FE_3437454_2020.pdf","Enlace")</f>
        <v>Enlace</v>
      </c>
      <c r="H158" s="41" t="s">
        <v>14</v>
      </c>
      <c r="I158" s="41" t="s">
        <v>14</v>
      </c>
      <c r="J158" s="359" t="s">
        <v>14</v>
      </c>
      <c r="K158" s="409" t="s">
        <v>14</v>
      </c>
    </row>
    <row r="159" spans="1:11" ht="12.75" customHeight="1">
      <c r="A159" s="48">
        <v>13</v>
      </c>
      <c r="B159" s="130" t="s">
        <v>15</v>
      </c>
      <c r="C159" s="47" t="s">
        <v>251</v>
      </c>
      <c r="D159" s="50">
        <v>43887</v>
      </c>
      <c r="E159" s="51">
        <v>0.83333333333333337</v>
      </c>
      <c r="F159" s="22" t="s">
        <v>143</v>
      </c>
      <c r="G159" s="8" t="str">
        <f>HYPERLINK("https://transparencia.mpuentealto.cl/doctos/2019/21146/000013/FE_000013_2020.pdf","Enlace")</f>
        <v>Enlace</v>
      </c>
      <c r="H159" s="10" t="s">
        <v>23</v>
      </c>
      <c r="I159" s="41" t="s">
        <v>14</v>
      </c>
      <c r="J159" s="359" t="s">
        <v>14</v>
      </c>
      <c r="K159" s="409" t="s">
        <v>14</v>
      </c>
    </row>
    <row r="160" spans="1:11" ht="13.5" customHeight="1">
      <c r="A160" s="48">
        <v>14</v>
      </c>
      <c r="B160" s="130" t="s">
        <v>252</v>
      </c>
      <c r="C160" s="47" t="s">
        <v>151</v>
      </c>
      <c r="D160" s="50">
        <v>43910</v>
      </c>
      <c r="E160" s="51">
        <v>0.79166666666666663</v>
      </c>
      <c r="F160" s="22" t="s">
        <v>157</v>
      </c>
      <c r="G160" s="8" t="str">
        <f>HYPERLINK("https://transparencia.mpuentealto.cl/doctos/2019/21146/000014/FE_000014_2020.pdf","Enlace")</f>
        <v>Enlace</v>
      </c>
      <c r="H160" s="41" t="s">
        <v>14</v>
      </c>
      <c r="I160" s="41" t="s">
        <v>14</v>
      </c>
      <c r="J160" s="359" t="s">
        <v>14</v>
      </c>
      <c r="K160" s="409" t="s">
        <v>14</v>
      </c>
    </row>
    <row r="161" spans="1:11" ht="12.75" customHeight="1">
      <c r="A161" s="60">
        <v>3775189</v>
      </c>
      <c r="B161" s="40" t="s">
        <v>15</v>
      </c>
      <c r="C161" s="39" t="s">
        <v>253</v>
      </c>
      <c r="D161" s="30">
        <v>43911</v>
      </c>
      <c r="E161" s="34">
        <v>0.58333333333333337</v>
      </c>
      <c r="F161" s="32" t="s">
        <v>143</v>
      </c>
      <c r="G161" s="8" t="str">
        <f>HYPERLINK("https://transparencia.mpuentealto.cl/doctos/2019/21146/3775189/FE_3775189_2020.pdf","Enlace")</f>
        <v>Enlace</v>
      </c>
      <c r="H161" s="41" t="s">
        <v>14</v>
      </c>
      <c r="I161" s="41" t="s">
        <v>14</v>
      </c>
      <c r="J161" s="359" t="s">
        <v>14</v>
      </c>
      <c r="K161" s="409" t="s">
        <v>14</v>
      </c>
    </row>
    <row r="162" spans="1:11" ht="12.75" customHeight="1">
      <c r="A162" s="48">
        <v>15</v>
      </c>
      <c r="B162" s="130" t="s">
        <v>186</v>
      </c>
      <c r="C162" s="47" t="s">
        <v>254</v>
      </c>
      <c r="D162" s="50">
        <v>43905</v>
      </c>
      <c r="E162" s="51">
        <v>0.66666666666666663</v>
      </c>
      <c r="F162" s="22" t="s">
        <v>143</v>
      </c>
      <c r="G162" s="8" t="str">
        <f>HYPERLINK("https://transparencia.mpuentealto.cl/doctos/2019/21146/000015/FE_000015_2020.pdf","Enlace")</f>
        <v>Enlace</v>
      </c>
      <c r="H162" s="41" t="s">
        <v>14</v>
      </c>
      <c r="I162" s="41" t="s">
        <v>14</v>
      </c>
      <c r="J162" s="359" t="s">
        <v>14</v>
      </c>
      <c r="K162" s="409" t="s">
        <v>14</v>
      </c>
    </row>
    <row r="163" spans="1:11" ht="12.75" customHeight="1">
      <c r="A163" s="31">
        <v>4280088</v>
      </c>
      <c r="B163" s="40" t="s">
        <v>121</v>
      </c>
      <c r="C163" s="39" t="s">
        <v>255</v>
      </c>
      <c r="D163" s="30">
        <v>43911</v>
      </c>
      <c r="E163" s="34">
        <v>0.83333333333333337</v>
      </c>
      <c r="F163" s="32" t="s">
        <v>180</v>
      </c>
      <c r="G163" s="8" t="str">
        <f>HYPERLINK("https://transparencia.mpuentealto.cl/doctos/2019/21146/4280088/FE_4280088_2020.pdf","Enlace")</f>
        <v>Enlace</v>
      </c>
      <c r="H163" s="41" t="s">
        <v>14</v>
      </c>
      <c r="I163" s="41" t="s">
        <v>14</v>
      </c>
      <c r="J163" s="359" t="s">
        <v>14</v>
      </c>
      <c r="K163" s="409" t="s">
        <v>14</v>
      </c>
    </row>
    <row r="164" spans="1:11" ht="12.75" customHeight="1">
      <c r="A164" s="31">
        <v>4205305</v>
      </c>
      <c r="B164" s="40" t="s">
        <v>256</v>
      </c>
      <c r="C164" s="39" t="s">
        <v>257</v>
      </c>
      <c r="D164" s="30">
        <v>43919</v>
      </c>
      <c r="E164" s="34">
        <v>0.66666666666666663</v>
      </c>
      <c r="F164" s="32" t="s">
        <v>143</v>
      </c>
      <c r="G164" s="8" t="str">
        <f>HYPERLINK("https://transparencia.mpuentealto.cl/doctos/2019/21146/4205305/FE_4205305_2020.pdf","Enlace")</f>
        <v>Enlace</v>
      </c>
      <c r="H164" s="41" t="s">
        <v>14</v>
      </c>
      <c r="I164" s="41" t="s">
        <v>14</v>
      </c>
      <c r="J164" s="359" t="s">
        <v>14</v>
      </c>
      <c r="K164" s="409" t="s">
        <v>14</v>
      </c>
    </row>
    <row r="165" spans="1:11" ht="12.75" customHeight="1">
      <c r="A165" s="31">
        <v>4197697</v>
      </c>
      <c r="B165" s="40" t="s">
        <v>11</v>
      </c>
      <c r="C165" s="39" t="s">
        <v>258</v>
      </c>
      <c r="D165" s="30">
        <v>43905</v>
      </c>
      <c r="E165" s="34">
        <v>0.70833333333333337</v>
      </c>
      <c r="F165" s="32" t="s">
        <v>157</v>
      </c>
      <c r="G165" s="8" t="str">
        <f t="shared" ref="G165:G166" si="1">HYPERLINK("https://transparencia.mpuentealto.cl/doctos/2019/21146/4197697/FE_4197697_2020.pdf","Enlace")</f>
        <v>Enlace</v>
      </c>
      <c r="H165" s="10" t="s">
        <v>23</v>
      </c>
      <c r="I165" s="41" t="s">
        <v>14</v>
      </c>
      <c r="J165" s="359" t="s">
        <v>14</v>
      </c>
      <c r="K165" s="409" t="s">
        <v>14</v>
      </c>
    </row>
    <row r="166" spans="1:11" ht="12.75" customHeight="1">
      <c r="A166" s="31">
        <v>4045514</v>
      </c>
      <c r="B166" s="40" t="s">
        <v>211</v>
      </c>
      <c r="C166" s="39" t="s">
        <v>259</v>
      </c>
      <c r="D166" s="30">
        <v>43898</v>
      </c>
      <c r="E166" s="34">
        <v>0.41666666666666669</v>
      </c>
      <c r="F166" s="32" t="s">
        <v>143</v>
      </c>
      <c r="G166" s="8" t="str">
        <f t="shared" si="1"/>
        <v>Enlace</v>
      </c>
      <c r="H166" s="41" t="s">
        <v>14</v>
      </c>
      <c r="I166" s="41" t="s">
        <v>14</v>
      </c>
      <c r="J166" s="359" t="s">
        <v>14</v>
      </c>
      <c r="K166" s="409" t="s">
        <v>14</v>
      </c>
    </row>
    <row r="167" spans="1:11" ht="12.75" customHeight="1">
      <c r="A167" s="48">
        <v>4953109</v>
      </c>
      <c r="B167" s="130" t="s">
        <v>221</v>
      </c>
      <c r="C167" s="47" t="s">
        <v>260</v>
      </c>
      <c r="D167" s="50">
        <v>43897</v>
      </c>
      <c r="E167" s="51">
        <v>0.54166666666666663</v>
      </c>
      <c r="F167" s="22" t="s">
        <v>261</v>
      </c>
      <c r="G167" s="8" t="str">
        <f>HYPERLINK("https://transparencia.mpuentealto.cl/doctos/2019/21146/4953109/FE_4953109_2020.pdf","Enlace")</f>
        <v>Enlace</v>
      </c>
      <c r="H167" s="41" t="s">
        <v>14</v>
      </c>
      <c r="I167" s="41" t="s">
        <v>14</v>
      </c>
      <c r="J167" s="359" t="s">
        <v>14</v>
      </c>
      <c r="K167" s="409" t="s">
        <v>14</v>
      </c>
    </row>
    <row r="168" spans="1:11" ht="12.75" customHeight="1">
      <c r="A168" s="48">
        <v>16</v>
      </c>
      <c r="B168" s="130" t="s">
        <v>186</v>
      </c>
      <c r="C168" s="47" t="s">
        <v>262</v>
      </c>
      <c r="D168" s="50">
        <v>43920</v>
      </c>
      <c r="E168" s="51">
        <v>0.70833333333333337</v>
      </c>
      <c r="F168" s="22" t="s">
        <v>263</v>
      </c>
      <c r="G168" s="8" t="str">
        <f>HYPERLINK("https://transparencia.mpuentealto.cl/doctos/2019/21146/000016/FE_000016_2020.pdf","Enlace")</f>
        <v>Enlace</v>
      </c>
      <c r="H168" s="41" t="s">
        <v>14</v>
      </c>
      <c r="I168" s="41" t="s">
        <v>14</v>
      </c>
      <c r="J168" s="359" t="s">
        <v>14</v>
      </c>
      <c r="K168" s="409" t="s">
        <v>14</v>
      </c>
    </row>
    <row r="169" spans="1:11" ht="12.75" customHeight="1">
      <c r="A169" s="31">
        <v>5133929</v>
      </c>
      <c r="B169" s="40" t="s">
        <v>264</v>
      </c>
      <c r="C169" s="29" t="s">
        <v>265</v>
      </c>
      <c r="D169" s="30">
        <v>43917</v>
      </c>
      <c r="E169" s="34">
        <v>0.83333333333333337</v>
      </c>
      <c r="F169" s="32" t="s">
        <v>143</v>
      </c>
      <c r="G169" s="8" t="str">
        <f>HYPERLINK("https://transparencia.mpuentealto.cl/doctos/2019/21146/5133929/FE_5133929_2020.pdf","Enlace")</f>
        <v>Enlace</v>
      </c>
      <c r="H169" s="41" t="s">
        <v>14</v>
      </c>
      <c r="I169" s="41" t="s">
        <v>14</v>
      </c>
      <c r="J169" s="359" t="s">
        <v>14</v>
      </c>
      <c r="K169" s="409" t="s">
        <v>14</v>
      </c>
    </row>
    <row r="170" spans="1:11" ht="12.75" customHeight="1">
      <c r="A170" s="60">
        <v>5023810</v>
      </c>
      <c r="B170" s="40" t="s">
        <v>15</v>
      </c>
      <c r="C170" s="29" t="s">
        <v>266</v>
      </c>
      <c r="D170" s="30">
        <v>43918</v>
      </c>
      <c r="E170" s="34">
        <v>0.70833333333333337</v>
      </c>
      <c r="F170" s="32" t="s">
        <v>263</v>
      </c>
      <c r="G170" s="8" t="str">
        <f>HYPERLINK("https://transparencia.mpuentealto.cl/doctos/2019/21146/5023810/FE_5023810_2020.pdf","Enlace")</f>
        <v>Enlace</v>
      </c>
      <c r="H170" s="41" t="s">
        <v>14</v>
      </c>
      <c r="I170" s="41" t="s">
        <v>14</v>
      </c>
      <c r="J170" s="359" t="s">
        <v>14</v>
      </c>
      <c r="K170" s="409" t="s">
        <v>14</v>
      </c>
    </row>
    <row r="171" spans="1:11" ht="12.75" customHeight="1">
      <c r="A171" s="48">
        <v>5325880</v>
      </c>
      <c r="B171" s="130" t="s">
        <v>15</v>
      </c>
      <c r="C171" s="47" t="s">
        <v>267</v>
      </c>
      <c r="D171" s="50">
        <v>43920</v>
      </c>
      <c r="E171" s="51">
        <v>0.41666666666666669</v>
      </c>
      <c r="F171" s="22" t="s">
        <v>143</v>
      </c>
      <c r="G171" s="8" t="str">
        <f>HYPERLINK("https://transparencia.mpuentealto.cl/doctos/2019/21146/5325880/FE_5325880_2020.pdf","Enlace")</f>
        <v>Enlace</v>
      </c>
      <c r="H171" s="41" t="s">
        <v>14</v>
      </c>
      <c r="I171" s="41" t="s">
        <v>14</v>
      </c>
      <c r="J171" s="359" t="s">
        <v>14</v>
      </c>
      <c r="K171" s="409" t="s">
        <v>14</v>
      </c>
    </row>
    <row r="172" spans="1:11" ht="12.75" customHeight="1">
      <c r="A172" s="48">
        <v>5317208</v>
      </c>
      <c r="B172" s="130" t="s">
        <v>24</v>
      </c>
      <c r="C172" s="47" t="s">
        <v>268</v>
      </c>
      <c r="D172" s="50">
        <v>43921</v>
      </c>
      <c r="E172" s="51">
        <v>0.625</v>
      </c>
      <c r="F172" s="22" t="s">
        <v>157</v>
      </c>
      <c r="G172" s="8" t="str">
        <f>HYPERLINK("https://transparencia.mpuentealto.cl/doctos/2019/21146/5317208/FE_5317208_2020.pdf","Enlace")</f>
        <v>Enlace</v>
      </c>
      <c r="H172" s="41" t="s">
        <v>14</v>
      </c>
      <c r="I172" s="41" t="s">
        <v>14</v>
      </c>
      <c r="J172" s="359" t="s">
        <v>14</v>
      </c>
      <c r="K172" s="409" t="s">
        <v>14</v>
      </c>
    </row>
    <row r="173" spans="1:11" ht="12.75" customHeight="1">
      <c r="A173" s="48">
        <v>5456641</v>
      </c>
      <c r="B173" s="130" t="s">
        <v>24</v>
      </c>
      <c r="C173" s="47" t="s">
        <v>269</v>
      </c>
      <c r="D173" s="50">
        <v>43942</v>
      </c>
      <c r="E173" s="51">
        <v>0.41666666666666669</v>
      </c>
      <c r="F173" s="22" t="s">
        <v>174</v>
      </c>
      <c r="G173" s="8" t="str">
        <f>HYPERLINK("https://transparencia.mpuentealto.cl/doctos/2019/21146/5456641/FE_5456641_2020.pdf","Enlace")</f>
        <v>Enlace</v>
      </c>
      <c r="H173" s="41" t="s">
        <v>14</v>
      </c>
      <c r="I173" s="41" t="s">
        <v>14</v>
      </c>
      <c r="J173" s="359" t="s">
        <v>14</v>
      </c>
      <c r="K173" s="409" t="s">
        <v>14</v>
      </c>
    </row>
    <row r="174" spans="1:11" ht="12.75" customHeight="1">
      <c r="A174" s="48">
        <v>5589710</v>
      </c>
      <c r="B174" s="130" t="s">
        <v>81</v>
      </c>
      <c r="C174" s="47" t="s">
        <v>270</v>
      </c>
      <c r="D174" s="50">
        <v>43927</v>
      </c>
      <c r="E174" s="51">
        <v>0.58333333333333337</v>
      </c>
      <c r="F174" s="22" t="s">
        <v>216</v>
      </c>
      <c r="G174" s="8" t="str">
        <f>HYPERLINK("https://transparencia.mpuentealto.cl/doctos/2019/21146/5589710/FE_5589710_2020.pdf","Enlace")</f>
        <v>Enlace</v>
      </c>
      <c r="H174" s="41" t="s">
        <v>14</v>
      </c>
      <c r="I174" s="41" t="s">
        <v>14</v>
      </c>
      <c r="J174" s="359" t="s">
        <v>14</v>
      </c>
      <c r="K174" s="409" t="s">
        <v>14</v>
      </c>
    </row>
    <row r="175" spans="1:11" ht="12.75" customHeight="1">
      <c r="A175" s="48">
        <v>5591214</v>
      </c>
      <c r="B175" s="130" t="s">
        <v>15</v>
      </c>
      <c r="C175" s="47" t="s">
        <v>171</v>
      </c>
      <c r="D175" s="50">
        <v>43925</v>
      </c>
      <c r="E175" s="51">
        <v>0.375</v>
      </c>
      <c r="F175" s="22" t="s">
        <v>143</v>
      </c>
      <c r="G175" s="22"/>
      <c r="H175" s="41" t="s">
        <v>14</v>
      </c>
      <c r="I175" s="41" t="s">
        <v>14</v>
      </c>
      <c r="J175" s="359" t="s">
        <v>14</v>
      </c>
      <c r="K175" s="409" t="s">
        <v>14</v>
      </c>
    </row>
    <row r="176" spans="1:11" ht="12.75" customHeight="1">
      <c r="A176" s="48">
        <v>17</v>
      </c>
      <c r="B176" s="130" t="s">
        <v>221</v>
      </c>
      <c r="C176" s="47" t="s">
        <v>271</v>
      </c>
      <c r="D176" s="50">
        <v>44103</v>
      </c>
      <c r="E176" s="51">
        <v>0.83333333333333337</v>
      </c>
      <c r="F176" s="22" t="s">
        <v>143</v>
      </c>
      <c r="G176" s="10" t="s">
        <v>23</v>
      </c>
      <c r="H176" s="10" t="s">
        <v>23</v>
      </c>
      <c r="I176" s="41" t="s">
        <v>14</v>
      </c>
      <c r="J176" s="359" t="s">
        <v>14</v>
      </c>
      <c r="K176" s="409" t="s">
        <v>14</v>
      </c>
    </row>
    <row r="177" spans="1:11" ht="12.75" customHeight="1">
      <c r="A177" s="48">
        <v>5591214</v>
      </c>
      <c r="B177" s="130" t="s">
        <v>15</v>
      </c>
      <c r="C177" s="47" t="s">
        <v>171</v>
      </c>
      <c r="D177" s="52">
        <v>43925</v>
      </c>
      <c r="E177" s="51">
        <v>0.375</v>
      </c>
      <c r="F177" s="22" t="s">
        <v>143</v>
      </c>
      <c r="G177" s="22"/>
      <c r="H177" s="22" t="s">
        <v>14</v>
      </c>
      <c r="I177" s="22"/>
      <c r="J177" s="358"/>
      <c r="K177" s="407"/>
    </row>
    <row r="178" spans="1:11" ht="12.75" customHeight="1">
      <c r="A178" s="48">
        <v>15524530</v>
      </c>
      <c r="B178" s="130" t="s">
        <v>81</v>
      </c>
      <c r="C178" s="47" t="s">
        <v>270</v>
      </c>
      <c r="D178" s="52">
        <v>44158</v>
      </c>
      <c r="E178" s="51">
        <v>0.41666666666666669</v>
      </c>
      <c r="F178" s="22" t="s">
        <v>180</v>
      </c>
      <c r="G178" s="10" t="s">
        <v>23</v>
      </c>
      <c r="H178" s="10" t="s">
        <v>23</v>
      </c>
      <c r="I178" s="22" t="s">
        <v>14</v>
      </c>
      <c r="J178" s="358" t="s">
        <v>14</v>
      </c>
      <c r="K178" s="407" t="s">
        <v>14</v>
      </c>
    </row>
    <row r="179" spans="1:11" ht="12.75" customHeight="1">
      <c r="A179" s="48">
        <v>5589485</v>
      </c>
      <c r="B179" s="130" t="s">
        <v>272</v>
      </c>
      <c r="C179" s="47" t="s">
        <v>273</v>
      </c>
      <c r="D179" s="52">
        <v>44163</v>
      </c>
      <c r="E179" s="51">
        <v>0.83333333333333337</v>
      </c>
      <c r="F179" s="22" t="s">
        <v>157</v>
      </c>
      <c r="G179" s="22"/>
      <c r="H179" s="22" t="s">
        <v>14</v>
      </c>
      <c r="I179" s="22" t="s">
        <v>14</v>
      </c>
      <c r="J179" s="358" t="s">
        <v>14</v>
      </c>
      <c r="K179" s="407" t="s">
        <v>14</v>
      </c>
    </row>
    <row r="180" spans="1:11" ht="12.75" customHeight="1">
      <c r="A180" s="48">
        <v>15936434</v>
      </c>
      <c r="B180" s="130" t="s">
        <v>274</v>
      </c>
      <c r="C180" s="47" t="s">
        <v>206</v>
      </c>
      <c r="D180" s="50">
        <v>44170</v>
      </c>
      <c r="E180" s="51">
        <v>0.54166666666666663</v>
      </c>
      <c r="F180" s="22" t="s">
        <v>160</v>
      </c>
      <c r="G180" s="10" t="s">
        <v>23</v>
      </c>
      <c r="H180" s="10" t="s">
        <v>23</v>
      </c>
      <c r="I180" s="22" t="s">
        <v>14</v>
      </c>
      <c r="J180" s="358" t="s">
        <v>14</v>
      </c>
      <c r="K180" s="407" t="s">
        <v>14</v>
      </c>
    </row>
    <row r="181" spans="1:11" ht="12.75" customHeight="1">
      <c r="A181" s="48">
        <v>16016096</v>
      </c>
      <c r="B181" s="130" t="s">
        <v>275</v>
      </c>
      <c r="C181" s="47" t="s">
        <v>276</v>
      </c>
      <c r="D181" s="52">
        <v>44176</v>
      </c>
      <c r="E181" s="51">
        <v>0.875</v>
      </c>
      <c r="F181" s="22" t="s">
        <v>157</v>
      </c>
      <c r="G181" s="22"/>
      <c r="H181" s="22" t="s">
        <v>14</v>
      </c>
      <c r="I181" s="22" t="s">
        <v>14</v>
      </c>
      <c r="J181" s="358" t="s">
        <v>14</v>
      </c>
      <c r="K181" s="407" t="s">
        <v>14</v>
      </c>
    </row>
    <row r="182" spans="1:11" ht="12.75" customHeight="1">
      <c r="A182" s="48">
        <v>16113035</v>
      </c>
      <c r="B182" s="130" t="s">
        <v>15</v>
      </c>
      <c r="C182" s="47" t="s">
        <v>277</v>
      </c>
      <c r="D182" s="52">
        <v>44178</v>
      </c>
      <c r="E182" s="51">
        <v>0.375</v>
      </c>
      <c r="F182" s="22" t="s">
        <v>143</v>
      </c>
      <c r="G182" s="10" t="s">
        <v>23</v>
      </c>
      <c r="H182" s="10" t="s">
        <v>23</v>
      </c>
      <c r="I182" s="22" t="s">
        <v>14</v>
      </c>
      <c r="J182" s="358" t="s">
        <v>14</v>
      </c>
      <c r="K182" s="407" t="s">
        <v>14</v>
      </c>
    </row>
    <row r="183" spans="1:11" ht="12.75" customHeight="1">
      <c r="A183" s="48">
        <v>16506875</v>
      </c>
      <c r="B183" s="130" t="s">
        <v>275</v>
      </c>
      <c r="C183" s="47" t="s">
        <v>278</v>
      </c>
      <c r="D183" s="52">
        <v>44195</v>
      </c>
      <c r="E183" s="51">
        <v>0.33333333333333331</v>
      </c>
      <c r="F183" s="22" t="s">
        <v>154</v>
      </c>
      <c r="G183" s="10" t="s">
        <v>23</v>
      </c>
      <c r="H183" s="22" t="s">
        <v>279</v>
      </c>
      <c r="I183" s="22" t="s">
        <v>14</v>
      </c>
      <c r="J183" s="358" t="s">
        <v>14</v>
      </c>
      <c r="K183" s="407" t="s">
        <v>14</v>
      </c>
    </row>
    <row r="184" spans="1:11" ht="12.75" customHeight="1">
      <c r="A184" s="48">
        <v>15768861</v>
      </c>
      <c r="B184" s="130" t="s">
        <v>81</v>
      </c>
      <c r="C184" s="47" t="s">
        <v>280</v>
      </c>
      <c r="D184" s="50">
        <v>44164</v>
      </c>
      <c r="E184" s="51">
        <v>0.83333333333333337</v>
      </c>
      <c r="F184" s="22" t="s">
        <v>281</v>
      </c>
      <c r="G184" s="10" t="s">
        <v>23</v>
      </c>
      <c r="H184" s="10" t="s">
        <v>23</v>
      </c>
      <c r="I184" s="22"/>
      <c r="J184" s="358"/>
      <c r="K184" s="407"/>
    </row>
    <row r="185" spans="1:11" ht="12.75" customHeight="1">
      <c r="A185" s="48">
        <v>17721563</v>
      </c>
      <c r="B185" s="130" t="s">
        <v>282</v>
      </c>
      <c r="C185" s="47" t="s">
        <v>283</v>
      </c>
      <c r="D185" s="50">
        <v>44215</v>
      </c>
      <c r="E185" s="51">
        <v>0.54166666666666663</v>
      </c>
      <c r="F185" s="22" t="s">
        <v>160</v>
      </c>
      <c r="G185" s="10" t="s">
        <v>23</v>
      </c>
      <c r="H185" s="22" t="s">
        <v>279</v>
      </c>
      <c r="I185" s="22" t="s">
        <v>279</v>
      </c>
      <c r="J185" s="358" t="s">
        <v>279</v>
      </c>
      <c r="K185" s="407" t="s">
        <v>279</v>
      </c>
    </row>
    <row r="186" spans="1:11" ht="12.75" customHeight="1">
      <c r="A186" s="48">
        <v>17666485</v>
      </c>
      <c r="B186" s="130" t="s">
        <v>121</v>
      </c>
      <c r="C186" s="47" t="s">
        <v>284</v>
      </c>
      <c r="D186" s="50">
        <v>44232</v>
      </c>
      <c r="E186" s="51">
        <v>0.66666666666666663</v>
      </c>
      <c r="F186" s="22" t="s">
        <v>157</v>
      </c>
      <c r="G186" s="10" t="s">
        <v>23</v>
      </c>
      <c r="H186" s="22" t="s">
        <v>279</v>
      </c>
      <c r="I186" s="22" t="s">
        <v>279</v>
      </c>
      <c r="J186" s="358" t="s">
        <v>279</v>
      </c>
      <c r="K186" s="407" t="s">
        <v>279</v>
      </c>
    </row>
    <row r="187" spans="1:11" ht="12.75" customHeight="1">
      <c r="A187" s="48">
        <v>17839730</v>
      </c>
      <c r="B187" s="130" t="s">
        <v>274</v>
      </c>
      <c r="C187" s="47" t="s">
        <v>285</v>
      </c>
      <c r="D187" s="50">
        <v>44242</v>
      </c>
      <c r="E187" s="51">
        <v>0.75</v>
      </c>
      <c r="F187" s="22" t="s">
        <v>198</v>
      </c>
      <c r="G187" s="10" t="s">
        <v>23</v>
      </c>
      <c r="H187" s="22" t="s">
        <v>279</v>
      </c>
      <c r="I187" s="22" t="s">
        <v>279</v>
      </c>
      <c r="J187" s="358" t="s">
        <v>279</v>
      </c>
      <c r="K187" s="407" t="s">
        <v>279</v>
      </c>
    </row>
    <row r="188" spans="1:11" ht="12.75" customHeight="1">
      <c r="A188" s="48">
        <v>17705715</v>
      </c>
      <c r="B188" s="130" t="s">
        <v>286</v>
      </c>
      <c r="C188" s="47" t="s">
        <v>287</v>
      </c>
      <c r="D188" s="50">
        <v>44220</v>
      </c>
      <c r="E188" s="51">
        <v>0.33333333333333331</v>
      </c>
      <c r="F188" s="22" t="s">
        <v>157</v>
      </c>
      <c r="G188" s="10" t="s">
        <v>23</v>
      </c>
      <c r="H188" s="22" t="s">
        <v>279</v>
      </c>
      <c r="I188" s="22" t="s">
        <v>279</v>
      </c>
      <c r="J188" s="358" t="s">
        <v>279</v>
      </c>
      <c r="K188" s="407" t="s">
        <v>279</v>
      </c>
    </row>
    <row r="189" spans="1:11" ht="12.75" customHeight="1">
      <c r="A189" s="48">
        <v>18194185</v>
      </c>
      <c r="B189" s="130" t="s">
        <v>11</v>
      </c>
      <c r="C189" s="47" t="s">
        <v>288</v>
      </c>
      <c r="D189" s="50">
        <v>44243</v>
      </c>
      <c r="E189" s="51">
        <v>0.875</v>
      </c>
      <c r="F189" s="22" t="s">
        <v>180</v>
      </c>
      <c r="G189" s="22"/>
      <c r="H189" s="22" t="s">
        <v>289</v>
      </c>
      <c r="I189" s="22"/>
      <c r="J189" s="358"/>
      <c r="K189" s="407"/>
    </row>
    <row r="190" spans="1:11" ht="12.75" customHeight="1">
      <c r="A190" s="48">
        <v>18197670</v>
      </c>
      <c r="B190" s="130" t="s">
        <v>11</v>
      </c>
      <c r="C190" s="47" t="s">
        <v>288</v>
      </c>
      <c r="D190" s="50">
        <v>44250</v>
      </c>
      <c r="E190" s="51">
        <v>0.875</v>
      </c>
      <c r="F190" s="22" t="s">
        <v>180</v>
      </c>
      <c r="G190" s="22">
        <v>18197670</v>
      </c>
      <c r="H190" s="22" t="s">
        <v>279</v>
      </c>
      <c r="I190" s="22" t="s">
        <v>279</v>
      </c>
      <c r="J190" s="358" t="s">
        <v>279</v>
      </c>
      <c r="K190" s="407" t="s">
        <v>279</v>
      </c>
    </row>
    <row r="191" spans="1:11" ht="12.75" customHeight="1">
      <c r="A191" s="48">
        <v>19121439</v>
      </c>
      <c r="B191" s="130" t="s">
        <v>290</v>
      </c>
      <c r="C191" s="47" t="s">
        <v>291</v>
      </c>
      <c r="D191" s="50">
        <v>44282</v>
      </c>
      <c r="E191" s="51">
        <v>0.66666666666666663</v>
      </c>
      <c r="F191" s="22" t="s">
        <v>198</v>
      </c>
      <c r="G191" s="10" t="s">
        <v>23</v>
      </c>
      <c r="H191" s="22" t="s">
        <v>279</v>
      </c>
      <c r="I191" s="22" t="s">
        <v>279</v>
      </c>
      <c r="J191" s="358" t="s">
        <v>279</v>
      </c>
      <c r="K191" s="407" t="s">
        <v>279</v>
      </c>
    </row>
    <row r="192" spans="1:11" ht="12.75" customHeight="1">
      <c r="A192" s="48">
        <v>18026661</v>
      </c>
      <c r="B192" s="130" t="s">
        <v>274</v>
      </c>
      <c r="C192" s="47" t="s">
        <v>292</v>
      </c>
      <c r="D192" s="50">
        <v>44275</v>
      </c>
      <c r="E192" s="51">
        <v>0.66666666666666663</v>
      </c>
      <c r="F192" s="22" t="s">
        <v>198</v>
      </c>
      <c r="G192" s="22">
        <v>18026661</v>
      </c>
      <c r="H192" s="22" t="s">
        <v>293</v>
      </c>
      <c r="I192" s="22"/>
      <c r="J192" s="358"/>
      <c r="K192" s="407"/>
    </row>
    <row r="193" spans="1:11" ht="12.75" customHeight="1">
      <c r="A193" s="48">
        <v>19573838</v>
      </c>
      <c r="B193" s="130" t="s">
        <v>132</v>
      </c>
      <c r="C193" s="47" t="s">
        <v>294</v>
      </c>
      <c r="D193" s="50">
        <v>44310</v>
      </c>
      <c r="E193" s="51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358" t="s">
        <v>279</v>
      </c>
      <c r="K193" s="407" t="s">
        <v>279</v>
      </c>
    </row>
    <row r="194" spans="1:11" ht="12.75" customHeight="1">
      <c r="A194" s="48">
        <v>19573820</v>
      </c>
      <c r="B194" s="130" t="s">
        <v>274</v>
      </c>
      <c r="C194" s="47" t="s">
        <v>292</v>
      </c>
      <c r="D194" s="50">
        <v>44309</v>
      </c>
      <c r="E194" s="51">
        <v>0.70833333333333337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358" t="s">
        <v>279</v>
      </c>
      <c r="K194" s="407" t="s">
        <v>279</v>
      </c>
    </row>
    <row r="195" spans="1:11" ht="12.75" customHeight="1">
      <c r="A195" s="48">
        <v>20015599</v>
      </c>
      <c r="B195" s="130" t="s">
        <v>286</v>
      </c>
      <c r="C195" s="47" t="s">
        <v>295</v>
      </c>
      <c r="D195" s="50">
        <v>44318</v>
      </c>
      <c r="E195" s="51">
        <v>0.75</v>
      </c>
      <c r="F195" s="22" t="s">
        <v>198</v>
      </c>
      <c r="G195" s="10" t="s">
        <v>23</v>
      </c>
      <c r="H195" s="22" t="s">
        <v>279</v>
      </c>
      <c r="I195" s="22" t="s">
        <v>279</v>
      </c>
      <c r="J195" s="358" t="s">
        <v>279</v>
      </c>
      <c r="K195" s="407" t="s">
        <v>279</v>
      </c>
    </row>
    <row r="196" spans="1:11" ht="12.75" customHeight="1">
      <c r="A196" s="48">
        <v>19674615</v>
      </c>
      <c r="B196" s="130" t="s">
        <v>81</v>
      </c>
      <c r="C196" s="47" t="s">
        <v>296</v>
      </c>
      <c r="D196" s="50">
        <v>44301</v>
      </c>
      <c r="E196" s="51">
        <v>0.66666666666666663</v>
      </c>
      <c r="F196" s="22" t="s">
        <v>157</v>
      </c>
      <c r="G196" s="10" t="s">
        <v>23</v>
      </c>
      <c r="H196" s="22" t="s">
        <v>279</v>
      </c>
      <c r="I196" s="22" t="s">
        <v>279</v>
      </c>
      <c r="J196" s="358" t="s">
        <v>279</v>
      </c>
      <c r="K196" s="407" t="s">
        <v>279</v>
      </c>
    </row>
    <row r="197" spans="1:11" ht="12.75" customHeight="1">
      <c r="A197" s="48">
        <v>23342493</v>
      </c>
      <c r="B197" s="130" t="s">
        <v>11</v>
      </c>
      <c r="C197" s="47" t="s">
        <v>297</v>
      </c>
      <c r="D197" s="50">
        <v>44401</v>
      </c>
      <c r="E197" s="51">
        <v>0.66666666666666663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358" t="s">
        <v>279</v>
      </c>
      <c r="K197" s="407" t="s">
        <v>279</v>
      </c>
    </row>
    <row r="198" spans="1:11" ht="12.75" customHeight="1">
      <c r="A198" s="48">
        <v>23342287</v>
      </c>
      <c r="B198" s="130" t="s">
        <v>11</v>
      </c>
      <c r="C198" s="47" t="s">
        <v>298</v>
      </c>
      <c r="D198" s="50">
        <v>44401</v>
      </c>
      <c r="E198" s="51">
        <v>0.58333333333333337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358" t="s">
        <v>279</v>
      </c>
      <c r="K198" s="407" t="s">
        <v>279</v>
      </c>
    </row>
    <row r="199" spans="1:11" ht="12.75" customHeight="1">
      <c r="A199" s="48">
        <v>23342450</v>
      </c>
      <c r="B199" s="130" t="s">
        <v>11</v>
      </c>
      <c r="C199" s="47" t="s">
        <v>299</v>
      </c>
      <c r="D199" s="50">
        <v>44402</v>
      </c>
      <c r="E199" s="51">
        <v>0.66666666666666663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358" t="s">
        <v>279</v>
      </c>
      <c r="K199" s="407" t="s">
        <v>279</v>
      </c>
    </row>
    <row r="200" spans="1:11" ht="12.75" customHeight="1">
      <c r="A200" s="48">
        <v>23342380</v>
      </c>
      <c r="B200" s="130" t="s">
        <v>11</v>
      </c>
      <c r="C200" s="47" t="s">
        <v>300</v>
      </c>
      <c r="D200" s="50">
        <v>44402</v>
      </c>
      <c r="E200" s="51">
        <v>0.625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358" t="s">
        <v>279</v>
      </c>
      <c r="K200" s="407" t="s">
        <v>279</v>
      </c>
    </row>
    <row r="201" spans="1:11" ht="12.75" customHeight="1">
      <c r="A201" s="48">
        <v>23342125</v>
      </c>
      <c r="B201" s="130" t="s">
        <v>11</v>
      </c>
      <c r="C201" s="47" t="s">
        <v>301</v>
      </c>
      <c r="D201" s="50">
        <v>44401</v>
      </c>
      <c r="E201" s="51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358" t="s">
        <v>279</v>
      </c>
      <c r="K201" s="407" t="s">
        <v>279</v>
      </c>
    </row>
    <row r="202" spans="1:11" ht="12.75" customHeight="1">
      <c r="A202" s="48">
        <v>23341505</v>
      </c>
      <c r="B202" s="130" t="s">
        <v>11</v>
      </c>
      <c r="C202" s="47" t="s">
        <v>302</v>
      </c>
      <c r="D202" s="50">
        <v>44401</v>
      </c>
      <c r="E202" s="51">
        <v>0.66666666666666663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358" t="s">
        <v>279</v>
      </c>
      <c r="K202" s="407" t="s">
        <v>279</v>
      </c>
    </row>
    <row r="203" spans="1:11" ht="12.75" customHeight="1">
      <c r="A203" s="48">
        <v>23342231</v>
      </c>
      <c r="B203" s="130" t="s">
        <v>11</v>
      </c>
      <c r="C203" s="47" t="s">
        <v>303</v>
      </c>
      <c r="D203" s="50">
        <v>44402</v>
      </c>
      <c r="E203" s="51">
        <v>0.625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358" t="s">
        <v>279</v>
      </c>
      <c r="K203" s="407" t="s">
        <v>279</v>
      </c>
    </row>
    <row r="204" spans="1:11" ht="12.75" customHeight="1">
      <c r="A204" s="48">
        <v>23334417</v>
      </c>
      <c r="B204" s="130" t="s">
        <v>132</v>
      </c>
      <c r="C204" s="47" t="s">
        <v>304</v>
      </c>
      <c r="D204" s="50">
        <v>44400</v>
      </c>
      <c r="E204" s="51">
        <v>0.79166666666666663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358" t="s">
        <v>279</v>
      </c>
      <c r="K204" s="407" t="s">
        <v>279</v>
      </c>
    </row>
    <row r="205" spans="1:11" ht="12.75" customHeight="1">
      <c r="A205" s="48">
        <v>23341836</v>
      </c>
      <c r="B205" s="130" t="s">
        <v>11</v>
      </c>
      <c r="C205" s="47" t="s">
        <v>305</v>
      </c>
      <c r="D205" s="50">
        <v>44402</v>
      </c>
      <c r="E205" s="51">
        <v>0.66666666666666663</v>
      </c>
      <c r="F205" s="22" t="s">
        <v>180</v>
      </c>
      <c r="G205" s="10" t="s">
        <v>23</v>
      </c>
      <c r="H205" s="22" t="s">
        <v>279</v>
      </c>
      <c r="I205" s="22" t="s">
        <v>279</v>
      </c>
      <c r="J205" s="358" t="s">
        <v>279</v>
      </c>
      <c r="K205" s="407" t="s">
        <v>279</v>
      </c>
    </row>
    <row r="206" spans="1:11" ht="12.75" customHeight="1">
      <c r="A206" s="48">
        <v>23478000</v>
      </c>
      <c r="B206" s="130" t="s">
        <v>132</v>
      </c>
      <c r="C206" s="47" t="s">
        <v>304</v>
      </c>
      <c r="D206" s="50">
        <v>44407</v>
      </c>
      <c r="E206" s="51">
        <v>0.875</v>
      </c>
      <c r="F206" s="22" t="s">
        <v>143</v>
      </c>
      <c r="G206" s="10" t="s">
        <v>23</v>
      </c>
      <c r="H206" s="22" t="s">
        <v>279</v>
      </c>
      <c r="I206" s="22" t="s">
        <v>279</v>
      </c>
      <c r="J206" s="358" t="s">
        <v>279</v>
      </c>
      <c r="K206" s="407" t="s">
        <v>279</v>
      </c>
    </row>
    <row r="207" spans="1:11" ht="12.75" customHeight="1">
      <c r="A207" s="48">
        <v>23545612</v>
      </c>
      <c r="B207" s="130" t="s">
        <v>11</v>
      </c>
      <c r="C207" s="47" t="s">
        <v>297</v>
      </c>
      <c r="D207" s="50">
        <v>44408</v>
      </c>
      <c r="E207" s="51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358" t="s">
        <v>279</v>
      </c>
      <c r="K207" s="407" t="s">
        <v>279</v>
      </c>
    </row>
    <row r="208" spans="1:11" ht="12.75" customHeight="1">
      <c r="A208" s="48">
        <v>23545545</v>
      </c>
      <c r="B208" s="130" t="s">
        <v>11</v>
      </c>
      <c r="C208" s="47" t="s">
        <v>302</v>
      </c>
      <c r="D208" s="50">
        <v>44408</v>
      </c>
      <c r="E208" s="51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358" t="s">
        <v>279</v>
      </c>
      <c r="K208" s="407" t="s">
        <v>279</v>
      </c>
    </row>
    <row r="209" spans="1:11" ht="12.75" customHeight="1">
      <c r="A209" s="48">
        <v>23545330</v>
      </c>
      <c r="B209" s="130" t="s">
        <v>11</v>
      </c>
      <c r="C209" s="47" t="s">
        <v>305</v>
      </c>
      <c r="D209" s="50">
        <v>44408</v>
      </c>
      <c r="E209" s="51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358" t="s">
        <v>279</v>
      </c>
      <c r="K209" s="407" t="s">
        <v>279</v>
      </c>
    </row>
    <row r="210" spans="1:11" ht="12.75" customHeight="1">
      <c r="A210" s="48">
        <v>23545262</v>
      </c>
      <c r="B210" s="130" t="s">
        <v>11</v>
      </c>
      <c r="C210" s="47" t="s">
        <v>303</v>
      </c>
      <c r="D210" s="50">
        <v>44408</v>
      </c>
      <c r="E210" s="51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358" t="s">
        <v>279</v>
      </c>
      <c r="K210" s="407" t="s">
        <v>279</v>
      </c>
    </row>
    <row r="211" spans="1:11" ht="12.75" customHeight="1">
      <c r="A211" s="48">
        <v>23545089</v>
      </c>
      <c r="B211" s="130" t="s">
        <v>11</v>
      </c>
      <c r="C211" s="47" t="s">
        <v>191</v>
      </c>
      <c r="D211" s="50">
        <v>44408</v>
      </c>
      <c r="E211" s="51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358" t="s">
        <v>279</v>
      </c>
      <c r="K211" s="407" t="s">
        <v>279</v>
      </c>
    </row>
    <row r="212" spans="1:11" ht="12.75" customHeight="1">
      <c r="A212" s="48">
        <v>23544929</v>
      </c>
      <c r="B212" s="130" t="s">
        <v>11</v>
      </c>
      <c r="C212" s="47" t="s">
        <v>306</v>
      </c>
      <c r="D212" s="50">
        <v>44408</v>
      </c>
      <c r="E212" s="51">
        <v>0.66666666666666663</v>
      </c>
      <c r="F212" s="22" t="s">
        <v>180</v>
      </c>
      <c r="G212" s="10" t="s">
        <v>23</v>
      </c>
      <c r="H212" s="22" t="s">
        <v>279</v>
      </c>
      <c r="I212" s="22" t="s">
        <v>279</v>
      </c>
      <c r="J212" s="358" t="s">
        <v>279</v>
      </c>
      <c r="K212" s="407" t="s">
        <v>279</v>
      </c>
    </row>
    <row r="213" spans="1:11" ht="12.75" customHeight="1">
      <c r="A213" s="48">
        <v>23925224</v>
      </c>
      <c r="B213" s="130" t="s">
        <v>15</v>
      </c>
      <c r="C213" s="47" t="s">
        <v>307</v>
      </c>
      <c r="D213" s="50">
        <v>44394</v>
      </c>
      <c r="E213" s="51">
        <v>0.66666666666666663</v>
      </c>
      <c r="F213" s="22" t="s">
        <v>174</v>
      </c>
      <c r="G213" s="10" t="s">
        <v>23</v>
      </c>
      <c r="H213" s="22" t="s">
        <v>293</v>
      </c>
      <c r="I213" s="22"/>
      <c r="J213" s="358"/>
      <c r="K213" s="407"/>
    </row>
    <row r="214" spans="1:11" ht="12.75" customHeight="1">
      <c r="A214" s="48">
        <v>23992704</v>
      </c>
      <c r="B214" s="130" t="s">
        <v>286</v>
      </c>
      <c r="C214" s="47" t="s">
        <v>295</v>
      </c>
      <c r="D214" s="50">
        <v>44415</v>
      </c>
      <c r="E214" s="51">
        <v>0.75</v>
      </c>
      <c r="F214" s="22" t="s">
        <v>143</v>
      </c>
      <c r="G214" s="10" t="s">
        <v>23</v>
      </c>
      <c r="H214" s="22" t="s">
        <v>279</v>
      </c>
      <c r="I214" s="22" t="s">
        <v>279</v>
      </c>
      <c r="J214" s="358" t="s">
        <v>279</v>
      </c>
      <c r="K214" s="407" t="s">
        <v>279</v>
      </c>
    </row>
    <row r="215" spans="1:11" ht="12.75" customHeight="1">
      <c r="A215" s="48">
        <v>24104130</v>
      </c>
      <c r="B215" s="130" t="s">
        <v>186</v>
      </c>
      <c r="C215" s="47" t="s">
        <v>308</v>
      </c>
      <c r="D215" s="50">
        <v>44420</v>
      </c>
      <c r="E215" s="51">
        <v>0.66666666666666663</v>
      </c>
      <c r="F215" s="22" t="s">
        <v>160</v>
      </c>
      <c r="G215" s="10" t="s">
        <v>23</v>
      </c>
      <c r="H215" s="22" t="s">
        <v>279</v>
      </c>
      <c r="I215" s="22" t="s">
        <v>279</v>
      </c>
      <c r="J215" s="358" t="s">
        <v>279</v>
      </c>
      <c r="K215" s="407" t="s">
        <v>279</v>
      </c>
    </row>
    <row r="216" spans="1:11" ht="12.75" customHeight="1">
      <c r="A216" s="48">
        <v>24104810</v>
      </c>
      <c r="B216" s="130" t="s">
        <v>15</v>
      </c>
      <c r="C216" s="47" t="s">
        <v>309</v>
      </c>
      <c r="D216" s="50">
        <v>44401</v>
      </c>
      <c r="E216" s="51">
        <v>0.66666666666666663</v>
      </c>
      <c r="F216" s="22" t="s">
        <v>180</v>
      </c>
      <c r="G216" s="10" t="s">
        <v>23</v>
      </c>
      <c r="H216" s="22" t="s">
        <v>310</v>
      </c>
      <c r="I216" s="22"/>
      <c r="J216" s="358"/>
      <c r="K216" s="407"/>
    </row>
    <row r="217" spans="1:11" ht="12.75" customHeight="1">
      <c r="A217" s="48">
        <v>24078239</v>
      </c>
      <c r="B217" s="130" t="s">
        <v>209</v>
      </c>
      <c r="C217" s="47" t="s">
        <v>311</v>
      </c>
      <c r="D217" s="50">
        <v>44403</v>
      </c>
      <c r="E217" s="51">
        <v>0.5</v>
      </c>
      <c r="F217" s="22" t="s">
        <v>312</v>
      </c>
      <c r="G217" s="10" t="s">
        <v>23</v>
      </c>
      <c r="H217" s="22" t="s">
        <v>310</v>
      </c>
      <c r="I217" s="22"/>
      <c r="J217" s="358"/>
      <c r="K217" s="407"/>
    </row>
    <row r="218" spans="1:11" ht="12.75" customHeight="1">
      <c r="A218" s="48">
        <v>24148853</v>
      </c>
      <c r="B218" s="130" t="s">
        <v>274</v>
      </c>
      <c r="C218" s="47" t="s">
        <v>313</v>
      </c>
      <c r="D218" s="50">
        <v>44421</v>
      </c>
      <c r="E218" s="51">
        <v>0.75</v>
      </c>
      <c r="F218" s="22" t="s">
        <v>314</v>
      </c>
      <c r="G218" s="10" t="s">
        <v>23</v>
      </c>
      <c r="H218" s="22" t="s">
        <v>279</v>
      </c>
      <c r="I218" s="22" t="s">
        <v>279</v>
      </c>
      <c r="J218" s="358" t="s">
        <v>315</v>
      </c>
      <c r="K218" s="407" t="s">
        <v>315</v>
      </c>
    </row>
    <row r="219" spans="1:11" ht="12.75" customHeight="1">
      <c r="A219" s="48">
        <v>24231405</v>
      </c>
      <c r="B219" s="130" t="s">
        <v>15</v>
      </c>
      <c r="C219" s="47" t="s">
        <v>307</v>
      </c>
      <c r="D219" s="50">
        <v>44423</v>
      </c>
      <c r="E219" s="51">
        <v>0.66666666666666663</v>
      </c>
      <c r="F219" s="22" t="s">
        <v>174</v>
      </c>
      <c r="G219" s="10" t="s">
        <v>23</v>
      </c>
      <c r="H219" s="22" t="s">
        <v>279</v>
      </c>
      <c r="I219" s="22" t="s">
        <v>279</v>
      </c>
      <c r="J219" s="358" t="s">
        <v>315</v>
      </c>
      <c r="K219" s="407" t="s">
        <v>315</v>
      </c>
    </row>
    <row r="220" spans="1:11" ht="12.75" customHeight="1">
      <c r="A220" s="48">
        <v>24409602</v>
      </c>
      <c r="B220" s="130" t="s">
        <v>11</v>
      </c>
      <c r="C220" s="47" t="s">
        <v>316</v>
      </c>
      <c r="D220" s="50">
        <v>44415</v>
      </c>
      <c r="E220" s="51">
        <v>0.45833333333333331</v>
      </c>
      <c r="F220" s="22" t="s">
        <v>157</v>
      </c>
      <c r="G220" s="10" t="s">
        <v>23</v>
      </c>
      <c r="H220" s="22" t="s">
        <v>310</v>
      </c>
      <c r="I220" s="22"/>
      <c r="J220" s="358"/>
      <c r="K220" s="407"/>
    </row>
    <row r="221" spans="1:11" ht="12.75" customHeight="1">
      <c r="A221" s="48">
        <v>24401404</v>
      </c>
      <c r="B221" s="130" t="s">
        <v>15</v>
      </c>
      <c r="C221" s="47" t="s">
        <v>317</v>
      </c>
      <c r="D221" s="50">
        <v>44430</v>
      </c>
      <c r="E221" s="51">
        <v>0.375</v>
      </c>
      <c r="F221" s="22" t="s">
        <v>198</v>
      </c>
      <c r="G221" s="10" t="s">
        <v>23</v>
      </c>
      <c r="H221" s="22" t="s">
        <v>279</v>
      </c>
      <c r="I221" s="22" t="s">
        <v>279</v>
      </c>
      <c r="J221" s="358" t="s">
        <v>279</v>
      </c>
      <c r="K221" s="407" t="s">
        <v>279</v>
      </c>
    </row>
    <row r="222" spans="1:11" ht="12.75" customHeight="1">
      <c r="A222" s="48">
        <v>24545664</v>
      </c>
      <c r="B222" s="130" t="s">
        <v>186</v>
      </c>
      <c r="C222" s="47" t="s">
        <v>318</v>
      </c>
      <c r="D222" s="50">
        <v>44433</v>
      </c>
      <c r="E222" s="51">
        <v>0.625</v>
      </c>
      <c r="F222" s="22" t="s">
        <v>157</v>
      </c>
      <c r="G222" s="10" t="s">
        <v>23</v>
      </c>
      <c r="H222" s="22" t="s">
        <v>279</v>
      </c>
      <c r="I222" s="22" t="s">
        <v>279</v>
      </c>
      <c r="J222" s="358" t="s">
        <v>279</v>
      </c>
      <c r="K222" s="407" t="s">
        <v>279</v>
      </c>
    </row>
    <row r="223" spans="1:11" ht="12.75" customHeight="1">
      <c r="A223" s="48">
        <v>24532286</v>
      </c>
      <c r="B223" s="130" t="s">
        <v>81</v>
      </c>
      <c r="C223" s="47" t="s">
        <v>288</v>
      </c>
      <c r="D223" s="50">
        <v>44436</v>
      </c>
      <c r="E223" s="51">
        <v>0.75</v>
      </c>
      <c r="F223" s="22" t="s">
        <v>180</v>
      </c>
      <c r="G223" s="10" t="s">
        <v>23</v>
      </c>
      <c r="H223" s="22" t="s">
        <v>279</v>
      </c>
      <c r="I223" s="22" t="s">
        <v>279</v>
      </c>
      <c r="J223" s="358" t="s">
        <v>279</v>
      </c>
      <c r="K223" s="407" t="s">
        <v>279</v>
      </c>
    </row>
    <row r="224" spans="1:11" ht="12.75" customHeight="1">
      <c r="A224" s="48">
        <v>24618849</v>
      </c>
      <c r="B224" s="130" t="s">
        <v>186</v>
      </c>
      <c r="C224" s="47" t="s">
        <v>319</v>
      </c>
      <c r="D224" s="50">
        <v>44415</v>
      </c>
      <c r="E224" s="51">
        <v>0.66666666666666663</v>
      </c>
      <c r="F224" s="22" t="s">
        <v>157</v>
      </c>
      <c r="G224" s="10" t="s">
        <v>23</v>
      </c>
      <c r="H224" s="22" t="s">
        <v>310</v>
      </c>
      <c r="I224" s="22"/>
      <c r="J224" s="358"/>
      <c r="K224" s="407"/>
    </row>
    <row r="225" spans="1:11" ht="12.75" customHeight="1">
      <c r="A225" s="48">
        <v>26247321</v>
      </c>
      <c r="B225" s="130" t="s">
        <v>275</v>
      </c>
      <c r="C225" s="47" t="s">
        <v>320</v>
      </c>
      <c r="D225" s="50">
        <v>44436</v>
      </c>
      <c r="E225" s="51">
        <v>0.41666666666666669</v>
      </c>
      <c r="F225" s="22" t="s">
        <v>321</v>
      </c>
      <c r="G225" s="10" t="s">
        <v>23</v>
      </c>
      <c r="H225" s="22" t="s">
        <v>279</v>
      </c>
      <c r="I225" s="22" t="s">
        <v>279</v>
      </c>
      <c r="J225" s="358" t="s">
        <v>279</v>
      </c>
      <c r="K225" s="407" t="s">
        <v>279</v>
      </c>
    </row>
    <row r="226" spans="1:11" ht="12.75" customHeight="1">
      <c r="A226" s="48">
        <v>24747161</v>
      </c>
      <c r="B226" s="130" t="s">
        <v>24</v>
      </c>
      <c r="C226" s="47" t="s">
        <v>319</v>
      </c>
      <c r="D226" s="50">
        <v>44436</v>
      </c>
      <c r="E226" s="51">
        <v>0.75</v>
      </c>
      <c r="F226" s="22" t="s">
        <v>157</v>
      </c>
      <c r="G226" s="10" t="s">
        <v>23</v>
      </c>
      <c r="H226" s="22" t="s">
        <v>279</v>
      </c>
      <c r="I226" s="22" t="s">
        <v>279</v>
      </c>
      <c r="J226" s="358" t="s">
        <v>279</v>
      </c>
      <c r="K226" s="407" t="s">
        <v>279</v>
      </c>
    </row>
    <row r="227" spans="1:11" ht="12.75" customHeight="1">
      <c r="A227" s="48">
        <v>24231405</v>
      </c>
      <c r="B227" s="130" t="s">
        <v>15</v>
      </c>
      <c r="C227" s="47" t="s">
        <v>307</v>
      </c>
      <c r="D227" s="50">
        <v>44423</v>
      </c>
      <c r="E227" s="51">
        <v>0.66666666666666663</v>
      </c>
      <c r="F227" s="22" t="s">
        <v>322</v>
      </c>
      <c r="G227" s="10" t="s">
        <v>23</v>
      </c>
      <c r="H227" s="22" t="s">
        <v>279</v>
      </c>
      <c r="I227" s="22" t="s">
        <v>279</v>
      </c>
      <c r="J227" s="358" t="s">
        <v>279</v>
      </c>
      <c r="K227" s="407" t="s">
        <v>279</v>
      </c>
    </row>
    <row r="228" spans="1:11" ht="12.75" customHeight="1">
      <c r="A228" s="48">
        <v>24874268</v>
      </c>
      <c r="B228" s="130" t="s">
        <v>176</v>
      </c>
      <c r="C228" s="47" t="s">
        <v>323</v>
      </c>
      <c r="D228" s="50">
        <v>44450</v>
      </c>
      <c r="E228" s="51">
        <v>0.41666666666666669</v>
      </c>
      <c r="F228" s="22" t="s">
        <v>198</v>
      </c>
      <c r="G228" s="10" t="s">
        <v>23</v>
      </c>
      <c r="H228" s="22" t="s">
        <v>279</v>
      </c>
      <c r="I228" s="22" t="s">
        <v>279</v>
      </c>
      <c r="J228" s="358" t="s">
        <v>279</v>
      </c>
      <c r="K228" s="407" t="s">
        <v>279</v>
      </c>
    </row>
    <row r="229" spans="1:11" ht="12.75" customHeight="1">
      <c r="A229" s="48">
        <v>24859380</v>
      </c>
      <c r="B229" s="130" t="s">
        <v>186</v>
      </c>
      <c r="C229" s="47" t="s">
        <v>324</v>
      </c>
      <c r="D229" s="50">
        <v>44450</v>
      </c>
      <c r="E229" s="51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358" t="s">
        <v>279</v>
      </c>
      <c r="K229" s="407" t="s">
        <v>279</v>
      </c>
    </row>
    <row r="230" spans="1:11" ht="12.75" customHeight="1">
      <c r="A230" s="48">
        <v>24859785</v>
      </c>
      <c r="B230" s="130" t="s">
        <v>11</v>
      </c>
      <c r="C230" s="47" t="s">
        <v>324</v>
      </c>
      <c r="D230" s="50">
        <v>44450</v>
      </c>
      <c r="E230" s="51">
        <v>0.45833333333333331</v>
      </c>
      <c r="F230" s="22" t="s">
        <v>157</v>
      </c>
      <c r="G230" s="10" t="s">
        <v>23</v>
      </c>
      <c r="H230" s="22" t="s">
        <v>279</v>
      </c>
      <c r="I230" s="22" t="s">
        <v>279</v>
      </c>
      <c r="J230" s="358" t="s">
        <v>279</v>
      </c>
      <c r="K230" s="407" t="s">
        <v>279</v>
      </c>
    </row>
    <row r="231" spans="1:11" ht="12.75" customHeight="1">
      <c r="A231" s="48">
        <v>24868710</v>
      </c>
      <c r="B231" s="130" t="s">
        <v>274</v>
      </c>
      <c r="C231" s="47" t="s">
        <v>325</v>
      </c>
      <c r="D231" s="50">
        <v>44421</v>
      </c>
      <c r="E231" s="51">
        <v>0.79166666666666663</v>
      </c>
      <c r="F231" s="22" t="s">
        <v>157</v>
      </c>
      <c r="G231" s="10" t="s">
        <v>23</v>
      </c>
      <c r="H231" s="22" t="s">
        <v>310</v>
      </c>
      <c r="I231" s="22"/>
      <c r="J231" s="358"/>
      <c r="K231" s="407"/>
    </row>
    <row r="232" spans="1:11" ht="12.75" customHeight="1">
      <c r="A232" s="48">
        <v>24873758</v>
      </c>
      <c r="B232" s="130" t="s">
        <v>24</v>
      </c>
      <c r="C232" s="47" t="s">
        <v>326</v>
      </c>
      <c r="D232" s="50">
        <v>44442</v>
      </c>
      <c r="E232" s="51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358" t="s">
        <v>279</v>
      </c>
      <c r="K232" s="407" t="s">
        <v>279</v>
      </c>
    </row>
    <row r="233" spans="1:11" ht="12.75" customHeight="1">
      <c r="A233" s="48">
        <v>24980340</v>
      </c>
      <c r="B233" s="130" t="s">
        <v>15</v>
      </c>
      <c r="C233" s="47" t="s">
        <v>327</v>
      </c>
      <c r="D233" s="50">
        <v>44443</v>
      </c>
      <c r="E233" s="51">
        <v>0.58333333333333337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358" t="s">
        <v>279</v>
      </c>
      <c r="K233" s="407" t="s">
        <v>279</v>
      </c>
    </row>
    <row r="234" spans="1:11" ht="12.75" customHeight="1">
      <c r="A234" s="48">
        <v>24996060</v>
      </c>
      <c r="B234" s="130" t="s">
        <v>328</v>
      </c>
      <c r="C234" s="47" t="s">
        <v>291</v>
      </c>
      <c r="D234" s="50">
        <v>44443</v>
      </c>
      <c r="E234" s="51">
        <v>0.625</v>
      </c>
      <c r="F234" s="22" t="s">
        <v>198</v>
      </c>
      <c r="G234" s="10" t="s">
        <v>23</v>
      </c>
      <c r="H234" s="22" t="s">
        <v>279</v>
      </c>
      <c r="I234" s="22" t="s">
        <v>279</v>
      </c>
      <c r="J234" s="358" t="s">
        <v>279</v>
      </c>
      <c r="K234" s="407" t="s">
        <v>279</v>
      </c>
    </row>
    <row r="235" spans="1:11" ht="12.75" customHeight="1">
      <c r="A235" s="48">
        <v>24993102</v>
      </c>
      <c r="B235" s="130" t="s">
        <v>15</v>
      </c>
      <c r="C235" s="47" t="s">
        <v>309</v>
      </c>
      <c r="D235" s="50">
        <v>44444</v>
      </c>
      <c r="E235" s="51">
        <v>0.75</v>
      </c>
      <c r="F235" s="22" t="s">
        <v>180</v>
      </c>
      <c r="G235" s="10" t="s">
        <v>23</v>
      </c>
      <c r="H235" s="22" t="s">
        <v>279</v>
      </c>
      <c r="I235" s="22" t="s">
        <v>279</v>
      </c>
      <c r="J235" s="358" t="s">
        <v>279</v>
      </c>
      <c r="K235" s="407" t="s">
        <v>279</v>
      </c>
    </row>
    <row r="236" spans="1:11" ht="12.75" customHeight="1">
      <c r="A236" s="48">
        <v>25026491</v>
      </c>
      <c r="B236" s="130" t="s">
        <v>329</v>
      </c>
      <c r="C236" s="47" t="s">
        <v>330</v>
      </c>
      <c r="D236" s="50">
        <v>44430</v>
      </c>
      <c r="E236" s="51">
        <v>0.875</v>
      </c>
      <c r="F236" s="22" t="s">
        <v>157</v>
      </c>
      <c r="G236" s="10" t="s">
        <v>23</v>
      </c>
      <c r="H236" s="22" t="s">
        <v>293</v>
      </c>
      <c r="I236" s="22"/>
      <c r="J236" s="358"/>
      <c r="K236" s="407"/>
    </row>
    <row r="237" spans="1:11" ht="12.75" customHeight="1">
      <c r="A237" s="48">
        <v>25241692</v>
      </c>
      <c r="B237" s="130" t="s">
        <v>221</v>
      </c>
      <c r="C237" s="47" t="s">
        <v>284</v>
      </c>
      <c r="D237" s="50">
        <v>44450</v>
      </c>
      <c r="E237" s="51">
        <v>0.625</v>
      </c>
      <c r="F237" s="22" t="s">
        <v>157</v>
      </c>
      <c r="G237" s="10" t="s">
        <v>23</v>
      </c>
      <c r="H237" s="22" t="s">
        <v>279</v>
      </c>
      <c r="I237" s="22" t="s">
        <v>279</v>
      </c>
      <c r="J237" s="358" t="s">
        <v>279</v>
      </c>
      <c r="K237" s="407" t="s">
        <v>279</v>
      </c>
    </row>
    <row r="238" spans="1:11" ht="12.75" customHeight="1">
      <c r="A238" s="48">
        <v>25325575</v>
      </c>
      <c r="B238" s="130" t="s">
        <v>331</v>
      </c>
      <c r="C238" s="47" t="s">
        <v>332</v>
      </c>
      <c r="D238" s="50">
        <v>44462</v>
      </c>
      <c r="E238" s="51">
        <v>0.79166666666666663</v>
      </c>
      <c r="F238" s="22" t="s">
        <v>198</v>
      </c>
      <c r="G238" s="10" t="s">
        <v>23</v>
      </c>
      <c r="H238" s="22" t="s">
        <v>279</v>
      </c>
      <c r="I238" s="22" t="s">
        <v>279</v>
      </c>
      <c r="J238" s="358" t="s">
        <v>279</v>
      </c>
      <c r="K238" s="407" t="s">
        <v>279</v>
      </c>
    </row>
    <row r="239" spans="1:11" ht="12.75" customHeight="1">
      <c r="A239" s="48">
        <v>25268799</v>
      </c>
      <c r="B239" s="130" t="s">
        <v>274</v>
      </c>
      <c r="C239" s="47" t="s">
        <v>333</v>
      </c>
      <c r="D239" s="50">
        <v>44460</v>
      </c>
      <c r="E239" s="51">
        <v>0.70833333333333337</v>
      </c>
      <c r="F239" s="22" t="s">
        <v>314</v>
      </c>
      <c r="G239" s="10" t="s">
        <v>23</v>
      </c>
      <c r="H239" s="22" t="s">
        <v>279</v>
      </c>
      <c r="I239" s="22" t="s">
        <v>279</v>
      </c>
      <c r="J239" s="358" t="s">
        <v>279</v>
      </c>
      <c r="K239" s="407" t="s">
        <v>279</v>
      </c>
    </row>
    <row r="240" spans="1:11" ht="12.75" customHeight="1">
      <c r="A240" s="48">
        <v>25506930</v>
      </c>
      <c r="B240" s="130" t="s">
        <v>15</v>
      </c>
      <c r="C240" s="47" t="s">
        <v>334</v>
      </c>
      <c r="D240" s="50">
        <v>44465</v>
      </c>
      <c r="E240" s="51">
        <v>0.41666666666666669</v>
      </c>
      <c r="F240" s="22" t="s">
        <v>180</v>
      </c>
      <c r="G240" s="10" t="s">
        <v>23</v>
      </c>
      <c r="H240" s="10" t="s">
        <v>23</v>
      </c>
      <c r="I240" s="22" t="s">
        <v>335</v>
      </c>
      <c r="J240" s="401" t="s">
        <v>23</v>
      </c>
      <c r="K240" s="407" t="s">
        <v>279</v>
      </c>
    </row>
    <row r="241" spans="1:11" ht="12.75" customHeight="1">
      <c r="A241" s="48">
        <v>25572599</v>
      </c>
      <c r="B241" s="130" t="s">
        <v>274</v>
      </c>
      <c r="C241" s="47" t="s">
        <v>336</v>
      </c>
      <c r="D241" s="50">
        <v>44461</v>
      </c>
      <c r="E241" s="51">
        <v>0.66666666666666663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358" t="s">
        <v>279</v>
      </c>
      <c r="K241" s="407" t="s">
        <v>279</v>
      </c>
    </row>
    <row r="242" spans="1:11" ht="12.75" customHeight="1">
      <c r="A242" s="48">
        <v>25573174</v>
      </c>
      <c r="B242" s="130" t="s">
        <v>132</v>
      </c>
      <c r="C242" s="47" t="s">
        <v>337</v>
      </c>
      <c r="D242" s="50">
        <v>44461</v>
      </c>
      <c r="E242" s="51">
        <v>0.79166666666666663</v>
      </c>
      <c r="F242" s="22" t="s">
        <v>198</v>
      </c>
      <c r="G242" s="10" t="s">
        <v>23</v>
      </c>
      <c r="H242" s="22" t="s">
        <v>279</v>
      </c>
      <c r="I242" s="22" t="s">
        <v>279</v>
      </c>
      <c r="J242" s="358" t="s">
        <v>279</v>
      </c>
      <c r="K242" s="407" t="s">
        <v>279</v>
      </c>
    </row>
    <row r="243" spans="1:11" ht="12.75" customHeight="1">
      <c r="A243" s="48">
        <v>25625150</v>
      </c>
      <c r="B243" s="130" t="s">
        <v>221</v>
      </c>
      <c r="C243" s="47" t="s">
        <v>338</v>
      </c>
      <c r="D243" s="50">
        <v>44461</v>
      </c>
      <c r="E243" s="51">
        <v>0.75</v>
      </c>
      <c r="F243" s="22" t="s">
        <v>157</v>
      </c>
      <c r="G243" s="10" t="s">
        <v>23</v>
      </c>
      <c r="H243" s="22" t="s">
        <v>279</v>
      </c>
      <c r="I243" s="22" t="s">
        <v>279</v>
      </c>
      <c r="J243" s="358" t="s">
        <v>279</v>
      </c>
      <c r="K243" s="407" t="s">
        <v>279</v>
      </c>
    </row>
    <row r="244" spans="1:11" ht="12.75" customHeight="1">
      <c r="A244" s="48">
        <v>25681727</v>
      </c>
      <c r="B244" s="130" t="s">
        <v>339</v>
      </c>
      <c r="C244" s="47" t="s">
        <v>221</v>
      </c>
      <c r="D244" s="50">
        <v>44462</v>
      </c>
      <c r="E244" s="51">
        <v>0.75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358" t="s">
        <v>279</v>
      </c>
      <c r="K244" s="407" t="s">
        <v>279</v>
      </c>
    </row>
    <row r="245" spans="1:11" ht="12.75" customHeight="1">
      <c r="A245" s="48">
        <v>25722704</v>
      </c>
      <c r="B245" s="130" t="s">
        <v>11</v>
      </c>
      <c r="C245" s="47" t="s">
        <v>340</v>
      </c>
      <c r="D245" s="50">
        <v>44468</v>
      </c>
      <c r="E245" s="51">
        <v>0.58333333333333337</v>
      </c>
      <c r="F245" s="22" t="s">
        <v>180</v>
      </c>
      <c r="G245" s="10" t="s">
        <v>23</v>
      </c>
      <c r="H245" s="22" t="s">
        <v>279</v>
      </c>
      <c r="I245" s="22" t="s">
        <v>279</v>
      </c>
      <c r="J245" s="358" t="s">
        <v>279</v>
      </c>
      <c r="K245" s="407" t="s">
        <v>279</v>
      </c>
    </row>
    <row r="246" spans="1:11" ht="12.75" customHeight="1">
      <c r="A246" s="48">
        <v>25742425</v>
      </c>
      <c r="B246" s="130" t="s">
        <v>24</v>
      </c>
      <c r="C246" s="47" t="s">
        <v>341</v>
      </c>
      <c r="D246" s="50">
        <v>44509</v>
      </c>
      <c r="E246" s="51">
        <v>0.66666666666666663</v>
      </c>
      <c r="F246" s="22" t="s">
        <v>198</v>
      </c>
      <c r="G246" s="10" t="s">
        <v>23</v>
      </c>
      <c r="H246" s="22" t="s">
        <v>279</v>
      </c>
      <c r="I246" s="22" t="s">
        <v>279</v>
      </c>
      <c r="J246" s="358" t="s">
        <v>279</v>
      </c>
      <c r="K246" s="407" t="s">
        <v>279</v>
      </c>
    </row>
    <row r="247" spans="1:11" ht="12.75" customHeight="1">
      <c r="A247" s="48">
        <v>25744357</v>
      </c>
      <c r="B247" s="130" t="s">
        <v>342</v>
      </c>
      <c r="C247" s="47" t="s">
        <v>343</v>
      </c>
      <c r="D247" s="50">
        <v>44464</v>
      </c>
      <c r="E247" s="51">
        <v>0.83333333333333337</v>
      </c>
      <c r="F247" s="22" t="s">
        <v>180</v>
      </c>
      <c r="G247" s="10" t="s">
        <v>23</v>
      </c>
      <c r="H247" s="22" t="s">
        <v>279</v>
      </c>
      <c r="I247" s="22" t="s">
        <v>279</v>
      </c>
      <c r="J247" s="358" t="s">
        <v>279</v>
      </c>
      <c r="K247" s="407" t="s">
        <v>279</v>
      </c>
    </row>
    <row r="248" spans="1:11" ht="12.75" customHeight="1">
      <c r="A248" s="48">
        <v>25792907</v>
      </c>
      <c r="B248" s="130" t="s">
        <v>148</v>
      </c>
      <c r="C248" s="47" t="s">
        <v>344</v>
      </c>
      <c r="D248" s="50">
        <v>44443</v>
      </c>
      <c r="E248" s="51">
        <v>0.875</v>
      </c>
      <c r="F248" s="22" t="s">
        <v>143</v>
      </c>
      <c r="G248" s="10" t="s">
        <v>23</v>
      </c>
      <c r="H248" s="22" t="s">
        <v>310</v>
      </c>
      <c r="I248" s="22"/>
      <c r="J248" s="358"/>
      <c r="K248" s="407"/>
    </row>
    <row r="249" spans="1:11" ht="12.75" customHeight="1">
      <c r="A249" s="48">
        <v>25987327</v>
      </c>
      <c r="B249" s="130" t="s">
        <v>286</v>
      </c>
      <c r="C249" s="47" t="s">
        <v>295</v>
      </c>
      <c r="D249" s="50">
        <v>44472</v>
      </c>
      <c r="E249" s="51">
        <v>0.75</v>
      </c>
      <c r="F249" s="22" t="s">
        <v>314</v>
      </c>
      <c r="G249" s="10" t="s">
        <v>23</v>
      </c>
      <c r="H249" s="22" t="s">
        <v>279</v>
      </c>
      <c r="I249" s="22" t="s">
        <v>279</v>
      </c>
      <c r="J249" s="358" t="s">
        <v>279</v>
      </c>
      <c r="K249" s="407" t="s">
        <v>279</v>
      </c>
    </row>
    <row r="250" spans="1:11" ht="12.75" customHeight="1">
      <c r="A250" s="48">
        <v>25572599</v>
      </c>
      <c r="B250" s="130" t="s">
        <v>274</v>
      </c>
      <c r="C250" s="47" t="s">
        <v>336</v>
      </c>
      <c r="D250" s="50">
        <v>44461</v>
      </c>
      <c r="E250" s="51">
        <v>0.66666666666666663</v>
      </c>
      <c r="F250" s="22" t="s">
        <v>345</v>
      </c>
      <c r="G250" s="10" t="s">
        <v>23</v>
      </c>
      <c r="H250" s="22" t="s">
        <v>279</v>
      </c>
      <c r="I250" s="22" t="s">
        <v>279</v>
      </c>
      <c r="J250" s="358" t="s">
        <v>279</v>
      </c>
      <c r="K250" s="407" t="s">
        <v>279</v>
      </c>
    </row>
    <row r="251" spans="1:11" ht="12.75" customHeight="1">
      <c r="A251" s="48">
        <v>25987327</v>
      </c>
      <c r="B251" s="130" t="s">
        <v>286</v>
      </c>
      <c r="C251" s="47" t="s">
        <v>295</v>
      </c>
      <c r="D251" s="50">
        <v>44472</v>
      </c>
      <c r="E251" s="51">
        <v>0.75</v>
      </c>
      <c r="F251" s="22" t="s">
        <v>314</v>
      </c>
      <c r="G251" s="10" t="s">
        <v>23</v>
      </c>
      <c r="H251" s="22" t="s">
        <v>279</v>
      </c>
      <c r="I251" s="22" t="s">
        <v>279</v>
      </c>
      <c r="J251" s="358" t="s">
        <v>279</v>
      </c>
      <c r="K251" s="407" t="s">
        <v>279</v>
      </c>
    </row>
    <row r="252" spans="1:11" ht="12.75" customHeight="1">
      <c r="A252" s="48">
        <v>26049364</v>
      </c>
      <c r="B252" s="130" t="s">
        <v>329</v>
      </c>
      <c r="C252" s="47" t="s">
        <v>346</v>
      </c>
      <c r="D252" s="50">
        <v>44507</v>
      </c>
      <c r="E252" s="51">
        <v>0.66666666666666663</v>
      </c>
      <c r="F252" s="22" t="s">
        <v>180</v>
      </c>
      <c r="G252" s="10" t="s">
        <v>23</v>
      </c>
      <c r="H252" s="22" t="s">
        <v>279</v>
      </c>
      <c r="I252" s="22" t="s">
        <v>279</v>
      </c>
      <c r="J252" s="358" t="s">
        <v>279</v>
      </c>
      <c r="K252" s="407" t="s">
        <v>279</v>
      </c>
    </row>
    <row r="253" spans="1:11" ht="12.75" customHeight="1">
      <c r="A253" s="48">
        <v>26149416</v>
      </c>
      <c r="B253" s="130" t="s">
        <v>15</v>
      </c>
      <c r="C253" s="47" t="s">
        <v>347</v>
      </c>
      <c r="D253" s="50">
        <v>44513</v>
      </c>
      <c r="E253" s="51">
        <v>0.41666666666666669</v>
      </c>
      <c r="F253" s="22" t="s">
        <v>314</v>
      </c>
      <c r="G253" s="10" t="s">
        <v>23</v>
      </c>
      <c r="H253" s="22" t="s">
        <v>279</v>
      </c>
      <c r="I253" s="22" t="s">
        <v>279</v>
      </c>
      <c r="J253" s="358" t="s">
        <v>279</v>
      </c>
      <c r="K253" s="407" t="s">
        <v>279</v>
      </c>
    </row>
    <row r="254" spans="1:11" ht="12.75" customHeight="1">
      <c r="A254" s="61">
        <v>26188776</v>
      </c>
      <c r="B254" s="131" t="s">
        <v>186</v>
      </c>
      <c r="C254" s="54" t="s">
        <v>348</v>
      </c>
      <c r="D254" s="62">
        <v>44474</v>
      </c>
      <c r="E254" s="55">
        <v>0.33333333333333331</v>
      </c>
      <c r="F254" s="22" t="s">
        <v>157</v>
      </c>
      <c r="G254" s="10" t="s">
        <v>23</v>
      </c>
      <c r="H254" s="22" t="s">
        <v>279</v>
      </c>
      <c r="I254" s="22" t="s">
        <v>279</v>
      </c>
      <c r="J254" s="358" t="s">
        <v>279</v>
      </c>
      <c r="K254" s="407" t="s">
        <v>279</v>
      </c>
    </row>
    <row r="255" spans="1:11" ht="12.75" customHeight="1">
      <c r="A255" s="61">
        <v>26229062</v>
      </c>
      <c r="B255" s="131" t="s">
        <v>186</v>
      </c>
      <c r="C255" s="54" t="s">
        <v>349</v>
      </c>
      <c r="D255" s="62">
        <v>44477</v>
      </c>
      <c r="E255" s="55">
        <v>0.375</v>
      </c>
      <c r="F255" s="22" t="s">
        <v>198</v>
      </c>
      <c r="G255" s="10" t="s">
        <v>23</v>
      </c>
      <c r="H255" s="63" t="s">
        <v>23</v>
      </c>
      <c r="I255" s="22" t="s">
        <v>279</v>
      </c>
      <c r="J255" s="358" t="s">
        <v>279</v>
      </c>
      <c r="K255" s="407" t="s">
        <v>279</v>
      </c>
    </row>
    <row r="256" spans="1:11" ht="12.75" customHeight="1">
      <c r="A256" s="31">
        <v>26055241</v>
      </c>
      <c r="B256" s="40" t="s">
        <v>350</v>
      </c>
      <c r="C256" s="58" t="s">
        <v>351</v>
      </c>
      <c r="D256" s="64">
        <v>44470</v>
      </c>
      <c r="E256" s="34">
        <v>0.375</v>
      </c>
      <c r="F256" s="48" t="s">
        <v>143</v>
      </c>
      <c r="G256" s="10" t="s">
        <v>23</v>
      </c>
      <c r="H256" s="28" t="s">
        <v>352</v>
      </c>
      <c r="I256" s="28" t="s">
        <v>352</v>
      </c>
      <c r="J256" s="360" t="s">
        <v>352</v>
      </c>
      <c r="K256" s="113" t="s">
        <v>352</v>
      </c>
    </row>
    <row r="257" spans="1:11" ht="12.75" customHeight="1">
      <c r="A257" s="31">
        <v>26151302</v>
      </c>
      <c r="B257" s="40" t="s">
        <v>189</v>
      </c>
      <c r="C257" s="58" t="s">
        <v>353</v>
      </c>
      <c r="D257" s="64">
        <v>44471</v>
      </c>
      <c r="E257" s="34">
        <v>0.66666666666666663</v>
      </c>
      <c r="F257" s="48" t="s">
        <v>143</v>
      </c>
      <c r="G257" s="10" t="s">
        <v>23</v>
      </c>
      <c r="H257" s="28" t="s">
        <v>352</v>
      </c>
      <c r="I257" s="28" t="s">
        <v>352</v>
      </c>
      <c r="J257" s="360" t="s">
        <v>352</v>
      </c>
      <c r="K257" s="113" t="s">
        <v>352</v>
      </c>
    </row>
    <row r="258" spans="1:11" ht="12.75" customHeight="1">
      <c r="A258" s="31">
        <v>26273030</v>
      </c>
      <c r="B258" s="40" t="s">
        <v>354</v>
      </c>
      <c r="C258" s="58" t="s">
        <v>355</v>
      </c>
      <c r="D258" s="64">
        <v>44484</v>
      </c>
      <c r="E258" s="34">
        <v>0.75</v>
      </c>
      <c r="F258" s="48" t="s">
        <v>143</v>
      </c>
      <c r="G258" s="10" t="s">
        <v>23</v>
      </c>
      <c r="H258" s="28" t="s">
        <v>352</v>
      </c>
      <c r="I258" s="28" t="s">
        <v>352</v>
      </c>
      <c r="J258" s="360" t="s">
        <v>352</v>
      </c>
      <c r="K258" s="113" t="s">
        <v>352</v>
      </c>
    </row>
    <row r="259" spans="1:11" ht="12.75" customHeight="1">
      <c r="A259" s="31">
        <v>26345475</v>
      </c>
      <c r="B259" s="40" t="s">
        <v>350</v>
      </c>
      <c r="C259" s="58" t="s">
        <v>356</v>
      </c>
      <c r="D259" s="64">
        <v>44478</v>
      </c>
      <c r="E259" s="34">
        <v>0.41666666666666669</v>
      </c>
      <c r="F259" s="48" t="s">
        <v>143</v>
      </c>
      <c r="G259" s="10" t="s">
        <v>23</v>
      </c>
      <c r="H259" s="28" t="s">
        <v>352</v>
      </c>
      <c r="I259" s="28" t="s">
        <v>352</v>
      </c>
      <c r="J259" s="360" t="s">
        <v>352</v>
      </c>
      <c r="K259" s="113" t="s">
        <v>352</v>
      </c>
    </row>
    <row r="260" spans="1:11" ht="12.75" customHeight="1">
      <c r="A260" s="31">
        <v>26342353</v>
      </c>
      <c r="B260" s="40" t="s">
        <v>354</v>
      </c>
      <c r="C260" s="58" t="s">
        <v>357</v>
      </c>
      <c r="D260" s="64">
        <v>44509</v>
      </c>
      <c r="E260" s="34">
        <v>0.83333333333333337</v>
      </c>
      <c r="F260" s="48" t="s">
        <v>157</v>
      </c>
      <c r="G260" s="10" t="s">
        <v>23</v>
      </c>
      <c r="H260" s="28" t="s">
        <v>352</v>
      </c>
      <c r="I260" s="28" t="s">
        <v>352</v>
      </c>
      <c r="J260" s="360" t="s">
        <v>352</v>
      </c>
      <c r="K260" s="113" t="s">
        <v>352</v>
      </c>
    </row>
    <row r="261" spans="1:11" ht="12.75" customHeight="1">
      <c r="A261" s="31">
        <v>26425821</v>
      </c>
      <c r="B261" s="40" t="s">
        <v>350</v>
      </c>
      <c r="C261" s="58" t="s">
        <v>358</v>
      </c>
      <c r="D261" s="64">
        <v>44520</v>
      </c>
      <c r="E261" s="34">
        <v>0.5</v>
      </c>
      <c r="F261" s="48" t="s">
        <v>143</v>
      </c>
      <c r="G261" s="10" t="s">
        <v>23</v>
      </c>
      <c r="H261" s="28" t="s">
        <v>352</v>
      </c>
      <c r="I261" s="28" t="s">
        <v>352</v>
      </c>
      <c r="J261" s="360" t="s">
        <v>352</v>
      </c>
      <c r="K261" s="113" t="s">
        <v>352</v>
      </c>
    </row>
    <row r="262" spans="1:11" ht="12.75" customHeight="1">
      <c r="A262" s="31">
        <v>26443228</v>
      </c>
      <c r="B262" s="40" t="s">
        <v>359</v>
      </c>
      <c r="C262" s="58" t="s">
        <v>360</v>
      </c>
      <c r="D262" s="64">
        <v>44439</v>
      </c>
      <c r="E262" s="34">
        <v>0.75</v>
      </c>
      <c r="F262" s="48" t="s">
        <v>143</v>
      </c>
      <c r="G262" s="10" t="s">
        <v>23</v>
      </c>
      <c r="H262" s="28" t="s">
        <v>352</v>
      </c>
      <c r="I262" s="28" t="s">
        <v>352</v>
      </c>
      <c r="J262" s="360" t="s">
        <v>352</v>
      </c>
      <c r="K262" s="113" t="s">
        <v>352</v>
      </c>
    </row>
    <row r="263" spans="1:11" ht="12.75" customHeight="1">
      <c r="A263" s="31">
        <v>26484824</v>
      </c>
      <c r="B263" s="40" t="s">
        <v>275</v>
      </c>
      <c r="C263" s="58" t="s">
        <v>361</v>
      </c>
      <c r="D263" s="64">
        <v>44524</v>
      </c>
      <c r="E263" s="34">
        <v>0.75</v>
      </c>
      <c r="F263" s="48" t="s">
        <v>154</v>
      </c>
      <c r="G263" s="10" t="s">
        <v>23</v>
      </c>
      <c r="H263" s="28" t="s">
        <v>352</v>
      </c>
      <c r="I263" s="28" t="s">
        <v>352</v>
      </c>
      <c r="J263" s="360" t="s">
        <v>352</v>
      </c>
      <c r="K263" s="113" t="s">
        <v>352</v>
      </c>
    </row>
    <row r="264" spans="1:11" ht="12.75" customHeight="1">
      <c r="A264" s="31">
        <v>26483266</v>
      </c>
      <c r="B264" s="40" t="s">
        <v>362</v>
      </c>
      <c r="C264" s="58" t="s">
        <v>363</v>
      </c>
      <c r="D264" s="64">
        <v>44520</v>
      </c>
      <c r="E264" s="34">
        <v>0.70833333333333337</v>
      </c>
      <c r="F264" s="48" t="s">
        <v>157</v>
      </c>
      <c r="G264" s="10" t="s">
        <v>23</v>
      </c>
      <c r="H264" s="28" t="s">
        <v>352</v>
      </c>
      <c r="I264" s="28" t="s">
        <v>352</v>
      </c>
      <c r="J264" s="360" t="s">
        <v>352</v>
      </c>
      <c r="K264" s="113" t="s">
        <v>352</v>
      </c>
    </row>
    <row r="265" spans="1:11" ht="12.75" customHeight="1">
      <c r="A265" s="31">
        <v>26519390</v>
      </c>
      <c r="B265" s="40" t="s">
        <v>364</v>
      </c>
      <c r="C265" s="58" t="s">
        <v>365</v>
      </c>
      <c r="D265" s="64">
        <v>44476</v>
      </c>
      <c r="E265" s="34">
        <v>0.625</v>
      </c>
      <c r="F265" s="48" t="s">
        <v>143</v>
      </c>
      <c r="G265" s="10" t="s">
        <v>23</v>
      </c>
      <c r="H265" s="28" t="s">
        <v>352</v>
      </c>
      <c r="I265" s="28" t="s">
        <v>352</v>
      </c>
      <c r="J265" s="360" t="s">
        <v>352</v>
      </c>
      <c r="K265" s="113" t="s">
        <v>352</v>
      </c>
    </row>
    <row r="266" spans="1:11" ht="12.75" customHeight="1">
      <c r="A266" s="31">
        <v>26525073</v>
      </c>
      <c r="B266" s="40" t="s">
        <v>366</v>
      </c>
      <c r="C266" s="58" t="s">
        <v>367</v>
      </c>
      <c r="D266" s="64">
        <v>44476</v>
      </c>
      <c r="E266" s="34">
        <v>0.79166666666666663</v>
      </c>
      <c r="F266" s="48" t="s">
        <v>157</v>
      </c>
      <c r="G266" s="10" t="s">
        <v>23</v>
      </c>
      <c r="H266" s="28" t="s">
        <v>352</v>
      </c>
      <c r="I266" s="28" t="s">
        <v>352</v>
      </c>
      <c r="J266" s="360" t="s">
        <v>352</v>
      </c>
      <c r="K266" s="113" t="s">
        <v>352</v>
      </c>
    </row>
    <row r="267" spans="1:11" ht="12.75" customHeight="1">
      <c r="A267" s="31">
        <v>26546171</v>
      </c>
      <c r="B267" s="40" t="s">
        <v>15</v>
      </c>
      <c r="C267" s="58" t="s">
        <v>368</v>
      </c>
      <c r="D267" s="64">
        <v>44499</v>
      </c>
      <c r="E267" s="34">
        <v>0.41666666666666669</v>
      </c>
      <c r="F267" s="48" t="s">
        <v>180</v>
      </c>
      <c r="G267" s="10" t="s">
        <v>23</v>
      </c>
      <c r="H267" s="28" t="s">
        <v>352</v>
      </c>
      <c r="I267" s="28" t="s">
        <v>352</v>
      </c>
      <c r="J267" s="360" t="s">
        <v>352</v>
      </c>
      <c r="K267" s="113" t="s">
        <v>352</v>
      </c>
    </row>
    <row r="268" spans="1:11" ht="12.75" customHeight="1">
      <c r="A268" s="31">
        <v>26550748</v>
      </c>
      <c r="B268" s="40" t="s">
        <v>369</v>
      </c>
      <c r="C268" s="58" t="s">
        <v>370</v>
      </c>
      <c r="D268" s="64">
        <v>44472</v>
      </c>
      <c r="E268" s="34">
        <v>0.375</v>
      </c>
      <c r="F268" s="48" t="s">
        <v>157</v>
      </c>
      <c r="G268" s="10" t="s">
        <v>23</v>
      </c>
      <c r="H268" s="28" t="s">
        <v>352</v>
      </c>
      <c r="I268" s="28" t="s">
        <v>352</v>
      </c>
      <c r="J268" s="360" t="s">
        <v>352</v>
      </c>
      <c r="K268" s="113" t="s">
        <v>352</v>
      </c>
    </row>
    <row r="269" spans="1:11" ht="12.75" customHeight="1">
      <c r="A269" s="31">
        <v>26565740</v>
      </c>
      <c r="B269" s="40" t="s">
        <v>371</v>
      </c>
      <c r="C269" s="58" t="s">
        <v>372</v>
      </c>
      <c r="D269" s="64">
        <v>44520</v>
      </c>
      <c r="E269" s="34">
        <v>0.75</v>
      </c>
      <c r="F269" s="48" t="s">
        <v>160</v>
      </c>
      <c r="G269" s="10" t="s">
        <v>23</v>
      </c>
      <c r="H269" s="28" t="s">
        <v>352</v>
      </c>
      <c r="I269" s="28" t="s">
        <v>352</v>
      </c>
      <c r="J269" s="360" t="s">
        <v>352</v>
      </c>
      <c r="K269" s="113" t="s">
        <v>352</v>
      </c>
    </row>
    <row r="270" spans="1:11" ht="12.75" customHeight="1">
      <c r="A270" s="31">
        <v>26598525</v>
      </c>
      <c r="B270" s="40" t="s">
        <v>354</v>
      </c>
      <c r="C270" s="58" t="s">
        <v>373</v>
      </c>
      <c r="D270" s="64">
        <v>44502</v>
      </c>
      <c r="E270" s="34">
        <v>0.625</v>
      </c>
      <c r="F270" s="48" t="s">
        <v>174</v>
      </c>
      <c r="G270" s="10" t="s">
        <v>23</v>
      </c>
      <c r="H270" s="28" t="s">
        <v>352</v>
      </c>
      <c r="I270" s="28" t="s">
        <v>352</v>
      </c>
      <c r="J270" s="360" t="s">
        <v>352</v>
      </c>
      <c r="K270" s="113" t="s">
        <v>352</v>
      </c>
    </row>
    <row r="271" spans="1:11" ht="12.75" customHeight="1">
      <c r="A271" s="31">
        <v>26575225</v>
      </c>
      <c r="B271" s="40" t="s">
        <v>362</v>
      </c>
      <c r="C271" s="58" t="s">
        <v>370</v>
      </c>
      <c r="D271" s="64">
        <v>44486</v>
      </c>
      <c r="E271" s="34">
        <v>0.375</v>
      </c>
      <c r="F271" s="48" t="s">
        <v>157</v>
      </c>
      <c r="G271" s="10" t="s">
        <v>23</v>
      </c>
      <c r="H271" s="28" t="s">
        <v>352</v>
      </c>
      <c r="I271" s="28" t="s">
        <v>352</v>
      </c>
      <c r="J271" s="360" t="s">
        <v>352</v>
      </c>
      <c r="K271" s="113" t="s">
        <v>352</v>
      </c>
    </row>
    <row r="272" spans="1:11" ht="12.75" customHeight="1">
      <c r="A272" s="31">
        <v>26618855</v>
      </c>
      <c r="B272" s="40" t="s">
        <v>362</v>
      </c>
      <c r="C272" s="58" t="s">
        <v>370</v>
      </c>
      <c r="D272" s="64">
        <v>44500</v>
      </c>
      <c r="E272" s="34">
        <v>0.375</v>
      </c>
      <c r="F272" s="48" t="s">
        <v>157</v>
      </c>
      <c r="G272" s="10" t="s">
        <v>23</v>
      </c>
      <c r="H272" s="28" t="s">
        <v>352</v>
      </c>
      <c r="I272" s="28" t="s">
        <v>352</v>
      </c>
      <c r="J272" s="360" t="s">
        <v>352</v>
      </c>
      <c r="K272" s="113" t="s">
        <v>352</v>
      </c>
    </row>
    <row r="273" spans="1:11" ht="12.75" customHeight="1">
      <c r="A273" s="31">
        <v>26607838</v>
      </c>
      <c r="B273" s="40" t="s">
        <v>15</v>
      </c>
      <c r="C273" s="58" t="s">
        <v>374</v>
      </c>
      <c r="D273" s="64">
        <v>44528</v>
      </c>
      <c r="E273" s="34">
        <v>0.58333333333333337</v>
      </c>
      <c r="F273" s="48" t="s">
        <v>143</v>
      </c>
      <c r="G273" s="10" t="s">
        <v>23</v>
      </c>
      <c r="H273" s="28" t="s">
        <v>352</v>
      </c>
      <c r="I273" s="28" t="s">
        <v>352</v>
      </c>
      <c r="J273" s="360" t="s">
        <v>352</v>
      </c>
      <c r="K273" s="113" t="s">
        <v>352</v>
      </c>
    </row>
    <row r="274" spans="1:11" ht="12.75" customHeight="1">
      <c r="A274" s="31">
        <v>26622669</v>
      </c>
      <c r="B274" s="40" t="s">
        <v>15</v>
      </c>
      <c r="C274" s="58" t="s">
        <v>375</v>
      </c>
      <c r="D274" s="64">
        <v>44461</v>
      </c>
      <c r="E274" s="34">
        <v>0.79166666666666663</v>
      </c>
      <c r="F274" s="48" t="s">
        <v>157</v>
      </c>
      <c r="G274" s="10" t="s">
        <v>23</v>
      </c>
      <c r="H274" s="28" t="s">
        <v>352</v>
      </c>
      <c r="I274" s="28" t="s">
        <v>352</v>
      </c>
      <c r="J274" s="360" t="s">
        <v>352</v>
      </c>
      <c r="K274" s="113" t="s">
        <v>352</v>
      </c>
    </row>
    <row r="275" spans="1:11" ht="12.75" customHeight="1">
      <c r="A275" s="31">
        <v>26626226</v>
      </c>
      <c r="B275" s="40" t="s">
        <v>15</v>
      </c>
      <c r="C275" s="58" t="s">
        <v>376</v>
      </c>
      <c r="D275" s="64">
        <v>44528</v>
      </c>
      <c r="E275" s="34">
        <v>0.375</v>
      </c>
      <c r="F275" s="48" t="s">
        <v>143</v>
      </c>
      <c r="G275" s="10" t="s">
        <v>23</v>
      </c>
      <c r="H275" s="28" t="s">
        <v>352</v>
      </c>
      <c r="I275" s="28" t="s">
        <v>352</v>
      </c>
      <c r="J275" s="360" t="s">
        <v>352</v>
      </c>
      <c r="K275" s="113" t="s">
        <v>352</v>
      </c>
    </row>
    <row r="276" spans="1:11" ht="12.75" customHeight="1">
      <c r="A276" s="31">
        <v>26626421</v>
      </c>
      <c r="B276" s="40" t="s">
        <v>15</v>
      </c>
      <c r="C276" s="58" t="s">
        <v>376</v>
      </c>
      <c r="D276" s="64">
        <v>44467</v>
      </c>
      <c r="E276" s="34">
        <v>0.375</v>
      </c>
      <c r="F276" s="48" t="s">
        <v>143</v>
      </c>
      <c r="G276" s="10" t="s">
        <v>23</v>
      </c>
      <c r="H276" s="28" t="s">
        <v>352</v>
      </c>
      <c r="I276" s="28" t="s">
        <v>352</v>
      </c>
      <c r="J276" s="360" t="s">
        <v>352</v>
      </c>
      <c r="K276" s="113" t="s">
        <v>352</v>
      </c>
    </row>
    <row r="277" spans="1:11" ht="12.75" customHeight="1">
      <c r="A277" s="31">
        <v>26654252</v>
      </c>
      <c r="B277" s="40" t="s">
        <v>377</v>
      </c>
      <c r="C277" s="58" t="s">
        <v>378</v>
      </c>
      <c r="D277" s="64">
        <v>44526</v>
      </c>
      <c r="E277" s="34">
        <v>0.83333333333333337</v>
      </c>
      <c r="F277" s="48" t="s">
        <v>143</v>
      </c>
      <c r="G277" s="10" t="s">
        <v>23</v>
      </c>
      <c r="H277" s="28" t="s">
        <v>352</v>
      </c>
      <c r="I277" s="28" t="s">
        <v>352</v>
      </c>
      <c r="J277" s="360" t="s">
        <v>352</v>
      </c>
      <c r="K277" s="113" t="s">
        <v>352</v>
      </c>
    </row>
    <row r="278" spans="1:11" ht="12.75" customHeight="1">
      <c r="A278" s="31">
        <v>26660777</v>
      </c>
      <c r="B278" s="40" t="s">
        <v>15</v>
      </c>
      <c r="C278" s="58" t="s">
        <v>379</v>
      </c>
      <c r="D278" s="64">
        <v>44507</v>
      </c>
      <c r="E278" s="34">
        <v>0.70833333333333337</v>
      </c>
      <c r="F278" s="48" t="s">
        <v>143</v>
      </c>
      <c r="G278" s="10" t="s">
        <v>23</v>
      </c>
      <c r="H278" s="28" t="s">
        <v>352</v>
      </c>
      <c r="I278" s="28" t="s">
        <v>352</v>
      </c>
      <c r="J278" s="360" t="s">
        <v>352</v>
      </c>
      <c r="K278" s="113" t="s">
        <v>352</v>
      </c>
    </row>
    <row r="279" spans="1:11" ht="12.75" customHeight="1">
      <c r="A279" s="31">
        <v>26671270</v>
      </c>
      <c r="B279" s="40" t="s">
        <v>15</v>
      </c>
      <c r="C279" s="58" t="s">
        <v>380</v>
      </c>
      <c r="D279" s="64">
        <v>44531</v>
      </c>
      <c r="E279" s="34">
        <v>0.83333333333333337</v>
      </c>
      <c r="F279" s="48" t="s">
        <v>143</v>
      </c>
      <c r="G279" s="10" t="s">
        <v>23</v>
      </c>
      <c r="H279" s="28" t="s">
        <v>352</v>
      </c>
      <c r="I279" s="28" t="s">
        <v>352</v>
      </c>
      <c r="J279" s="360" t="s">
        <v>352</v>
      </c>
      <c r="K279" s="113" t="s">
        <v>352</v>
      </c>
    </row>
    <row r="280" spans="1:11" ht="12.75" customHeight="1">
      <c r="A280" s="31">
        <v>26730787</v>
      </c>
      <c r="B280" s="40" t="s">
        <v>354</v>
      </c>
      <c r="C280" s="58" t="s">
        <v>381</v>
      </c>
      <c r="D280" s="64">
        <v>44523</v>
      </c>
      <c r="E280" s="34">
        <v>0.625</v>
      </c>
      <c r="F280" s="48" t="s">
        <v>143</v>
      </c>
      <c r="G280" s="10" t="s">
        <v>23</v>
      </c>
      <c r="H280" s="65" t="s">
        <v>23</v>
      </c>
      <c r="I280" s="28" t="s">
        <v>352</v>
      </c>
      <c r="J280" s="360" t="s">
        <v>352</v>
      </c>
      <c r="K280" s="113" t="s">
        <v>352</v>
      </c>
    </row>
    <row r="281" spans="1:11" ht="12.75" customHeight="1">
      <c r="A281" s="31">
        <v>26783595</v>
      </c>
      <c r="B281" s="40" t="s">
        <v>15</v>
      </c>
      <c r="C281" s="58" t="s">
        <v>382</v>
      </c>
      <c r="D281" s="64">
        <v>44542</v>
      </c>
      <c r="E281" s="34">
        <v>0.45833333333333331</v>
      </c>
      <c r="F281" s="48" t="s">
        <v>180</v>
      </c>
      <c r="G281" s="10" t="s">
        <v>23</v>
      </c>
      <c r="H281" s="28" t="s">
        <v>352</v>
      </c>
      <c r="I281" s="28" t="s">
        <v>352</v>
      </c>
      <c r="J281" s="360" t="s">
        <v>352</v>
      </c>
      <c r="K281" s="113" t="s">
        <v>352</v>
      </c>
    </row>
    <row r="282" spans="1:11" ht="12.75" customHeight="1">
      <c r="A282" s="31">
        <v>26777482</v>
      </c>
      <c r="B282" s="40" t="s">
        <v>15</v>
      </c>
      <c r="C282" s="58" t="s">
        <v>383</v>
      </c>
      <c r="D282" s="64">
        <v>44507</v>
      </c>
      <c r="E282" s="34">
        <v>0.41666666666666669</v>
      </c>
      <c r="F282" s="48" t="s">
        <v>180</v>
      </c>
      <c r="G282" s="10" t="s">
        <v>23</v>
      </c>
      <c r="H282" s="28" t="s">
        <v>352</v>
      </c>
      <c r="I282" s="28" t="s">
        <v>352</v>
      </c>
      <c r="J282" s="360" t="s">
        <v>352</v>
      </c>
      <c r="K282" s="113" t="s">
        <v>352</v>
      </c>
    </row>
    <row r="283" spans="1:11" ht="12.75" customHeight="1">
      <c r="A283" s="31">
        <v>26800616</v>
      </c>
      <c r="B283" s="40" t="s">
        <v>15</v>
      </c>
      <c r="C283" s="58" t="s">
        <v>384</v>
      </c>
      <c r="D283" s="64">
        <v>44541</v>
      </c>
      <c r="E283" s="34">
        <v>0.41666666666666669</v>
      </c>
      <c r="F283" s="48" t="s">
        <v>143</v>
      </c>
      <c r="G283" s="10" t="s">
        <v>23</v>
      </c>
      <c r="H283" s="28" t="s">
        <v>352</v>
      </c>
      <c r="I283" s="28" t="s">
        <v>352</v>
      </c>
      <c r="J283" s="360" t="s">
        <v>352</v>
      </c>
      <c r="K283" s="113" t="s">
        <v>352</v>
      </c>
    </row>
    <row r="284" spans="1:11" ht="12.75" customHeight="1">
      <c r="A284" s="31">
        <v>26796149</v>
      </c>
      <c r="B284" s="40" t="s">
        <v>354</v>
      </c>
      <c r="C284" s="58" t="s">
        <v>385</v>
      </c>
      <c r="D284" s="64">
        <v>44536</v>
      </c>
      <c r="E284" s="34">
        <v>0.66666666666666663</v>
      </c>
      <c r="F284" s="48" t="s">
        <v>143</v>
      </c>
      <c r="G284" s="10" t="s">
        <v>23</v>
      </c>
      <c r="H284" s="28" t="s">
        <v>352</v>
      </c>
      <c r="I284" s="28" t="s">
        <v>352</v>
      </c>
      <c r="J284" s="360" t="s">
        <v>352</v>
      </c>
      <c r="K284" s="113" t="s">
        <v>352</v>
      </c>
    </row>
    <row r="285" spans="1:11" ht="12.75" customHeight="1">
      <c r="A285" s="31">
        <v>26786249</v>
      </c>
      <c r="B285" s="40" t="s">
        <v>386</v>
      </c>
      <c r="C285" s="58" t="s">
        <v>387</v>
      </c>
      <c r="D285" s="64">
        <v>44515</v>
      </c>
      <c r="E285" s="34">
        <v>0.79166666666666663</v>
      </c>
      <c r="F285" s="48" t="s">
        <v>180</v>
      </c>
      <c r="G285" s="10" t="s">
        <v>23</v>
      </c>
      <c r="H285" s="28" t="s">
        <v>352</v>
      </c>
      <c r="I285" s="28" t="s">
        <v>352</v>
      </c>
      <c r="J285" s="360" t="s">
        <v>352</v>
      </c>
      <c r="K285" s="113" t="s">
        <v>352</v>
      </c>
    </row>
    <row r="286" spans="1:11" ht="12.75" customHeight="1">
      <c r="A286" s="31">
        <v>26786203</v>
      </c>
      <c r="B286" s="40" t="s">
        <v>386</v>
      </c>
      <c r="C286" s="58" t="s">
        <v>388</v>
      </c>
      <c r="D286" s="64">
        <v>44515</v>
      </c>
      <c r="E286" s="34">
        <v>0.75</v>
      </c>
      <c r="F286" s="48" t="s">
        <v>180</v>
      </c>
      <c r="G286" s="10" t="s">
        <v>23</v>
      </c>
      <c r="H286" s="28" t="s">
        <v>352</v>
      </c>
      <c r="I286" s="28" t="s">
        <v>352</v>
      </c>
      <c r="J286" s="360" t="s">
        <v>352</v>
      </c>
      <c r="K286" s="113" t="s">
        <v>352</v>
      </c>
    </row>
    <row r="287" spans="1:11" ht="12.75" customHeight="1">
      <c r="A287" s="31">
        <v>26786179</v>
      </c>
      <c r="B287" s="40" t="s">
        <v>386</v>
      </c>
      <c r="C287" s="58" t="s">
        <v>389</v>
      </c>
      <c r="D287" s="64">
        <v>44515</v>
      </c>
      <c r="E287" s="34">
        <v>0.70833333333333337</v>
      </c>
      <c r="F287" s="48" t="s">
        <v>180</v>
      </c>
      <c r="G287" s="10" t="s">
        <v>23</v>
      </c>
      <c r="H287" s="28" t="s">
        <v>352</v>
      </c>
      <c r="I287" s="28" t="s">
        <v>352</v>
      </c>
      <c r="J287" s="360" t="s">
        <v>352</v>
      </c>
      <c r="K287" s="113" t="s">
        <v>352</v>
      </c>
    </row>
    <row r="288" spans="1:11" ht="12.75" customHeight="1">
      <c r="A288" s="31">
        <v>26786165</v>
      </c>
      <c r="B288" s="40" t="s">
        <v>386</v>
      </c>
      <c r="C288" s="58" t="s">
        <v>390</v>
      </c>
      <c r="D288" s="64">
        <v>44515</v>
      </c>
      <c r="E288" s="34">
        <v>0.66666666666666663</v>
      </c>
      <c r="F288" s="48" t="s">
        <v>180</v>
      </c>
      <c r="G288" s="10" t="s">
        <v>23</v>
      </c>
      <c r="H288" s="28" t="s">
        <v>352</v>
      </c>
      <c r="I288" s="28" t="s">
        <v>352</v>
      </c>
      <c r="J288" s="360" t="s">
        <v>352</v>
      </c>
      <c r="K288" s="113" t="s">
        <v>352</v>
      </c>
    </row>
    <row r="289" spans="1:11" ht="12.75" customHeight="1">
      <c r="A289" s="31">
        <v>26786152</v>
      </c>
      <c r="B289" s="40" t="s">
        <v>81</v>
      </c>
      <c r="C289" s="58" t="s">
        <v>298</v>
      </c>
      <c r="D289" s="64">
        <v>44515</v>
      </c>
      <c r="E289" s="34">
        <v>0.75</v>
      </c>
      <c r="F289" s="48" t="s">
        <v>180</v>
      </c>
      <c r="G289" s="10" t="s">
        <v>23</v>
      </c>
      <c r="H289" s="28" t="s">
        <v>352</v>
      </c>
      <c r="I289" s="28" t="s">
        <v>352</v>
      </c>
      <c r="J289" s="360" t="s">
        <v>352</v>
      </c>
      <c r="K289" s="113" t="s">
        <v>352</v>
      </c>
    </row>
    <row r="290" spans="1:11" ht="12.75" customHeight="1">
      <c r="A290" s="31">
        <v>26786128</v>
      </c>
      <c r="B290" s="40" t="s">
        <v>386</v>
      </c>
      <c r="C290" s="58" t="s">
        <v>391</v>
      </c>
      <c r="D290" s="64">
        <v>44515</v>
      </c>
      <c r="E290" s="34">
        <v>0.70833333333333337</v>
      </c>
      <c r="F290" s="48" t="s">
        <v>180</v>
      </c>
      <c r="G290" s="10" t="s">
        <v>23</v>
      </c>
      <c r="H290" s="28" t="s">
        <v>352</v>
      </c>
      <c r="I290" s="28" t="s">
        <v>352</v>
      </c>
      <c r="J290" s="360" t="s">
        <v>352</v>
      </c>
      <c r="K290" s="113" t="s">
        <v>352</v>
      </c>
    </row>
    <row r="291" spans="1:11" ht="12.75" customHeight="1">
      <c r="A291" s="31">
        <v>26786099</v>
      </c>
      <c r="B291" s="40" t="s">
        <v>386</v>
      </c>
      <c r="C291" s="58" t="s">
        <v>392</v>
      </c>
      <c r="D291" s="64">
        <v>44515</v>
      </c>
      <c r="E291" s="34">
        <v>0.70833333333333337</v>
      </c>
      <c r="F291" s="48" t="s">
        <v>180</v>
      </c>
      <c r="G291" s="10" t="s">
        <v>23</v>
      </c>
      <c r="H291" s="28" t="s">
        <v>352</v>
      </c>
      <c r="I291" s="28" t="s">
        <v>352</v>
      </c>
      <c r="J291" s="360" t="s">
        <v>352</v>
      </c>
      <c r="K291" s="113" t="s">
        <v>352</v>
      </c>
    </row>
    <row r="292" spans="1:11" ht="12.75" customHeight="1">
      <c r="A292" s="31">
        <v>26786016</v>
      </c>
      <c r="B292" s="40" t="s">
        <v>386</v>
      </c>
      <c r="C292" s="58" t="s">
        <v>393</v>
      </c>
      <c r="D292" s="64">
        <v>44515</v>
      </c>
      <c r="E292" s="34">
        <v>0.66666666666666663</v>
      </c>
      <c r="F292" s="48" t="s">
        <v>180</v>
      </c>
      <c r="G292" s="10" t="s">
        <v>23</v>
      </c>
      <c r="H292" s="28" t="s">
        <v>352</v>
      </c>
      <c r="I292" s="28" t="s">
        <v>352</v>
      </c>
      <c r="J292" s="360" t="s">
        <v>352</v>
      </c>
      <c r="K292" s="113" t="s">
        <v>352</v>
      </c>
    </row>
    <row r="293" spans="1:11" ht="12.75" customHeight="1">
      <c r="A293" s="31">
        <v>26799640</v>
      </c>
      <c r="B293" s="40" t="s">
        <v>394</v>
      </c>
      <c r="C293" s="58" t="s">
        <v>395</v>
      </c>
      <c r="D293" s="64">
        <v>44541</v>
      </c>
      <c r="E293" s="34">
        <v>0.45833333333333331</v>
      </c>
      <c r="F293" s="48" t="s">
        <v>143</v>
      </c>
      <c r="G293" s="10" t="s">
        <v>23</v>
      </c>
      <c r="H293" s="28" t="s">
        <v>352</v>
      </c>
      <c r="I293" s="28" t="s">
        <v>352</v>
      </c>
      <c r="J293" s="360" t="s">
        <v>352</v>
      </c>
      <c r="K293" s="113" t="s">
        <v>352</v>
      </c>
    </row>
    <row r="294" spans="1:11" ht="12.75" customHeight="1">
      <c r="A294" s="31">
        <v>26797076</v>
      </c>
      <c r="B294" s="40" t="s">
        <v>366</v>
      </c>
      <c r="C294" s="58" t="s">
        <v>396</v>
      </c>
      <c r="D294" s="64">
        <v>44542</v>
      </c>
      <c r="E294" s="34">
        <v>0.66666666666666663</v>
      </c>
      <c r="F294" s="48" t="s">
        <v>157</v>
      </c>
      <c r="G294" s="66" t="s">
        <v>23</v>
      </c>
      <c r="H294" s="28" t="s">
        <v>352</v>
      </c>
      <c r="I294" s="28" t="s">
        <v>352</v>
      </c>
      <c r="J294" s="360" t="s">
        <v>352</v>
      </c>
      <c r="K294" s="113" t="s">
        <v>352</v>
      </c>
    </row>
    <row r="295" spans="1:11" ht="12.75" customHeight="1">
      <c r="A295" s="31">
        <v>26848859</v>
      </c>
      <c r="B295" s="40" t="s">
        <v>354</v>
      </c>
      <c r="C295" s="58" t="s">
        <v>397</v>
      </c>
      <c r="D295" s="64">
        <v>44544</v>
      </c>
      <c r="E295" s="34">
        <v>0.41666666666666669</v>
      </c>
      <c r="F295" s="48" t="s">
        <v>174</v>
      </c>
      <c r="G295" s="10" t="s">
        <v>23</v>
      </c>
      <c r="H295" s="28" t="s">
        <v>352</v>
      </c>
      <c r="I295" s="28" t="s">
        <v>352</v>
      </c>
      <c r="J295" s="360" t="s">
        <v>352</v>
      </c>
      <c r="K295" s="113" t="s">
        <v>352</v>
      </c>
    </row>
    <row r="296" spans="1:11" ht="12.75" customHeight="1">
      <c r="A296" s="3">
        <v>26866270</v>
      </c>
      <c r="B296" s="133" t="s">
        <v>359</v>
      </c>
      <c r="C296" s="5" t="s">
        <v>398</v>
      </c>
      <c r="D296" s="67">
        <v>44505</v>
      </c>
      <c r="E296" s="7">
        <v>0.875</v>
      </c>
      <c r="F296" s="3" t="s">
        <v>157</v>
      </c>
      <c r="G296" s="10" t="s">
        <v>23</v>
      </c>
      <c r="H296" s="28" t="s">
        <v>352</v>
      </c>
      <c r="I296" s="28" t="s">
        <v>352</v>
      </c>
      <c r="J296" s="360" t="s">
        <v>352</v>
      </c>
      <c r="K296" s="113" t="s">
        <v>352</v>
      </c>
    </row>
    <row r="297" spans="1:11" ht="12.75" customHeight="1">
      <c r="A297" s="3">
        <v>26868538</v>
      </c>
      <c r="B297" s="133" t="s">
        <v>15</v>
      </c>
      <c r="C297" s="5" t="s">
        <v>399</v>
      </c>
      <c r="D297" s="67">
        <v>44548</v>
      </c>
      <c r="E297" s="7">
        <v>0.41666666666666669</v>
      </c>
      <c r="F297" s="3" t="s">
        <v>143</v>
      </c>
      <c r="G297" s="10" t="s">
        <v>23</v>
      </c>
      <c r="H297" s="28" t="s">
        <v>352</v>
      </c>
      <c r="I297" s="28" t="s">
        <v>352</v>
      </c>
      <c r="J297" s="360" t="s">
        <v>352</v>
      </c>
      <c r="K297" s="113" t="s">
        <v>352</v>
      </c>
    </row>
    <row r="298" spans="1:11" ht="12.75" customHeight="1">
      <c r="A298" s="3">
        <v>26850195</v>
      </c>
      <c r="B298" s="133" t="s">
        <v>15</v>
      </c>
      <c r="C298" s="5" t="s">
        <v>400</v>
      </c>
      <c r="D298" s="67">
        <v>44527</v>
      </c>
      <c r="E298" s="7">
        <v>0.41666666666666669</v>
      </c>
      <c r="F298" s="3" t="s">
        <v>143</v>
      </c>
      <c r="G298" s="10" t="s">
        <v>23</v>
      </c>
      <c r="H298" s="28" t="s">
        <v>352</v>
      </c>
      <c r="I298" s="28" t="s">
        <v>352</v>
      </c>
      <c r="J298" s="360" t="s">
        <v>352</v>
      </c>
      <c r="K298" s="113" t="s">
        <v>352</v>
      </c>
    </row>
    <row r="299" spans="1:11" ht="12.75" customHeight="1">
      <c r="A299" s="3">
        <v>26126701</v>
      </c>
      <c r="B299" s="133" t="s">
        <v>359</v>
      </c>
      <c r="C299" s="5" t="s">
        <v>398</v>
      </c>
      <c r="D299" s="67">
        <v>44540</v>
      </c>
      <c r="E299" s="7">
        <v>0.875</v>
      </c>
      <c r="F299" s="3" t="s">
        <v>157</v>
      </c>
      <c r="G299" s="10" t="s">
        <v>23</v>
      </c>
      <c r="H299" s="28" t="s">
        <v>352</v>
      </c>
      <c r="I299" s="28" t="s">
        <v>352</v>
      </c>
      <c r="J299" s="360" t="s">
        <v>352</v>
      </c>
      <c r="K299" s="113" t="s">
        <v>352</v>
      </c>
    </row>
    <row r="300" spans="1:11" ht="12.75" customHeight="1">
      <c r="A300" s="3">
        <v>26871280</v>
      </c>
      <c r="B300" s="133" t="s">
        <v>11</v>
      </c>
      <c r="C300" s="5" t="s">
        <v>401</v>
      </c>
      <c r="D300" s="67">
        <v>44518</v>
      </c>
      <c r="E300" s="7">
        <v>0.79166666666666663</v>
      </c>
      <c r="F300" s="3" t="s">
        <v>157</v>
      </c>
      <c r="G300" s="10" t="s">
        <v>23</v>
      </c>
      <c r="H300" s="28" t="s">
        <v>352</v>
      </c>
      <c r="I300" s="28" t="s">
        <v>352</v>
      </c>
      <c r="J300" s="360" t="s">
        <v>352</v>
      </c>
      <c r="K300" s="113" t="s">
        <v>352</v>
      </c>
    </row>
    <row r="301" spans="1:11" ht="12.75" customHeight="1">
      <c r="A301" s="3">
        <v>26875990</v>
      </c>
      <c r="B301" s="133" t="s">
        <v>15</v>
      </c>
      <c r="C301" s="5" t="s">
        <v>402</v>
      </c>
      <c r="D301" s="67">
        <v>44549</v>
      </c>
      <c r="E301" s="7">
        <v>0.375</v>
      </c>
      <c r="F301" s="3" t="s">
        <v>143</v>
      </c>
      <c r="G301" s="10" t="s">
        <v>23</v>
      </c>
      <c r="H301" s="28" t="s">
        <v>352</v>
      </c>
      <c r="I301" s="28" t="s">
        <v>352</v>
      </c>
      <c r="J301" s="360" t="s">
        <v>352</v>
      </c>
      <c r="K301" s="113" t="s">
        <v>352</v>
      </c>
    </row>
    <row r="302" spans="1:11" ht="12.75" customHeight="1">
      <c r="A302" s="3">
        <v>26879947</v>
      </c>
      <c r="B302" s="133" t="s">
        <v>359</v>
      </c>
      <c r="C302" s="5" t="s">
        <v>398</v>
      </c>
      <c r="D302" s="67">
        <v>44512</v>
      </c>
      <c r="E302" s="7">
        <v>0.875</v>
      </c>
      <c r="F302" s="3" t="s">
        <v>157</v>
      </c>
      <c r="G302" s="10" t="s">
        <v>23</v>
      </c>
      <c r="H302" s="28" t="s">
        <v>352</v>
      </c>
      <c r="I302" s="28" t="s">
        <v>352</v>
      </c>
      <c r="J302" s="360" t="s">
        <v>352</v>
      </c>
      <c r="K302" s="113" t="s">
        <v>352</v>
      </c>
    </row>
    <row r="303" spans="1:11" ht="12.75" customHeight="1">
      <c r="A303" s="3">
        <v>26886068</v>
      </c>
      <c r="B303" s="133" t="s">
        <v>354</v>
      </c>
      <c r="C303" s="5" t="s">
        <v>403</v>
      </c>
      <c r="D303" s="67">
        <v>44523</v>
      </c>
      <c r="E303" s="7">
        <v>0.625</v>
      </c>
      <c r="F303" s="3" t="s">
        <v>174</v>
      </c>
      <c r="G303" s="10" t="s">
        <v>23</v>
      </c>
      <c r="H303" s="28" t="s">
        <v>352</v>
      </c>
      <c r="I303" s="28" t="s">
        <v>352</v>
      </c>
      <c r="J303" s="360" t="s">
        <v>352</v>
      </c>
      <c r="K303" s="113" t="s">
        <v>352</v>
      </c>
    </row>
    <row r="304" spans="1:11" ht="12.75" customHeight="1">
      <c r="A304" s="3">
        <v>26890997</v>
      </c>
      <c r="B304" s="133" t="s">
        <v>354</v>
      </c>
      <c r="C304" s="5" t="s">
        <v>341</v>
      </c>
      <c r="D304" s="67">
        <v>44511</v>
      </c>
      <c r="E304" s="7">
        <v>0.66666666666666663</v>
      </c>
      <c r="F304" s="3" t="s">
        <v>143</v>
      </c>
      <c r="G304" s="10" t="s">
        <v>23</v>
      </c>
      <c r="H304" s="65" t="s">
        <v>23</v>
      </c>
      <c r="I304" s="28" t="s">
        <v>352</v>
      </c>
      <c r="J304" s="360" t="s">
        <v>352</v>
      </c>
      <c r="K304" s="113" t="s">
        <v>352</v>
      </c>
    </row>
    <row r="305" spans="1:11" ht="12.75" customHeight="1">
      <c r="A305" s="3">
        <v>26891635</v>
      </c>
      <c r="B305" s="133" t="s">
        <v>377</v>
      </c>
      <c r="C305" s="5" t="s">
        <v>404</v>
      </c>
      <c r="D305" s="67">
        <v>44548</v>
      </c>
      <c r="E305" s="7">
        <v>0.66666666666666663</v>
      </c>
      <c r="F305" s="3" t="s">
        <v>154</v>
      </c>
      <c r="G305" s="10" t="s">
        <v>23</v>
      </c>
      <c r="H305" s="28" t="s">
        <v>352</v>
      </c>
      <c r="I305" s="28" t="s">
        <v>352</v>
      </c>
      <c r="J305" s="360" t="s">
        <v>352</v>
      </c>
      <c r="K305" s="113" t="s">
        <v>352</v>
      </c>
    </row>
    <row r="306" spans="1:11" ht="12.75" customHeight="1">
      <c r="A306" s="3">
        <v>26887227</v>
      </c>
      <c r="B306" s="133" t="s">
        <v>15</v>
      </c>
      <c r="C306" s="5" t="s">
        <v>405</v>
      </c>
      <c r="D306" s="67">
        <v>44542</v>
      </c>
      <c r="E306" s="7">
        <v>0.45833333333333331</v>
      </c>
      <c r="F306" s="3" t="s">
        <v>180</v>
      </c>
      <c r="G306" s="10" t="s">
        <v>23</v>
      </c>
      <c r="H306" s="28" t="s">
        <v>352</v>
      </c>
      <c r="I306" s="28" t="s">
        <v>352</v>
      </c>
      <c r="J306" s="360" t="s">
        <v>352</v>
      </c>
      <c r="K306" s="113" t="s">
        <v>352</v>
      </c>
    </row>
    <row r="307" spans="1:11" ht="12.75" customHeight="1">
      <c r="A307" s="3">
        <v>26886639</v>
      </c>
      <c r="B307" s="133" t="s">
        <v>406</v>
      </c>
      <c r="C307" s="5" t="s">
        <v>407</v>
      </c>
      <c r="D307" s="67">
        <v>44514</v>
      </c>
      <c r="E307" s="7">
        <v>0.45833333333333331</v>
      </c>
      <c r="F307" s="3" t="s">
        <v>143</v>
      </c>
      <c r="G307" s="10" t="s">
        <v>23</v>
      </c>
      <c r="H307" s="28" t="s">
        <v>352</v>
      </c>
      <c r="I307" s="28" t="s">
        <v>352</v>
      </c>
      <c r="J307" s="360" t="s">
        <v>352</v>
      </c>
      <c r="K307" s="113" t="s">
        <v>352</v>
      </c>
    </row>
    <row r="308" spans="1:11" ht="12.75" customHeight="1">
      <c r="A308" s="3">
        <v>26885263</v>
      </c>
      <c r="B308" s="133" t="s">
        <v>354</v>
      </c>
      <c r="C308" s="5" t="s">
        <v>408</v>
      </c>
      <c r="D308" s="67">
        <v>44537</v>
      </c>
      <c r="E308" s="7">
        <v>0.625</v>
      </c>
      <c r="F308" s="3" t="s">
        <v>143</v>
      </c>
      <c r="G308" s="10" t="s">
        <v>23</v>
      </c>
      <c r="H308" s="28" t="s">
        <v>352</v>
      </c>
      <c r="I308" s="28" t="s">
        <v>352</v>
      </c>
      <c r="J308" s="360" t="s">
        <v>352</v>
      </c>
      <c r="K308" s="113" t="s">
        <v>352</v>
      </c>
    </row>
    <row r="309" spans="1:11" ht="12.75" customHeight="1">
      <c r="A309" s="3">
        <v>26904896</v>
      </c>
      <c r="B309" s="133" t="s">
        <v>354</v>
      </c>
      <c r="C309" s="5" t="s">
        <v>409</v>
      </c>
      <c r="D309" s="67">
        <v>44550</v>
      </c>
      <c r="E309" s="7">
        <v>0.625</v>
      </c>
      <c r="F309" s="3" t="s">
        <v>143</v>
      </c>
      <c r="G309" s="10" t="s">
        <v>23</v>
      </c>
      <c r="H309" s="28" t="s">
        <v>352</v>
      </c>
      <c r="I309" s="28" t="s">
        <v>352</v>
      </c>
      <c r="J309" s="360" t="s">
        <v>352</v>
      </c>
      <c r="K309" s="113" t="s">
        <v>352</v>
      </c>
    </row>
    <row r="310" spans="1:11" ht="12.75" customHeight="1">
      <c r="A310" s="3">
        <v>26895049</v>
      </c>
      <c r="B310" s="133" t="s">
        <v>15</v>
      </c>
      <c r="C310" s="5" t="s">
        <v>410</v>
      </c>
      <c r="D310" s="67">
        <v>44542</v>
      </c>
      <c r="E310" s="7">
        <v>0.5</v>
      </c>
      <c r="F310" s="3" t="s">
        <v>143</v>
      </c>
      <c r="G310" s="10" t="s">
        <v>23</v>
      </c>
      <c r="H310" s="28" t="s">
        <v>352</v>
      </c>
      <c r="I310" s="28" t="s">
        <v>352</v>
      </c>
      <c r="J310" s="360" t="s">
        <v>352</v>
      </c>
      <c r="K310" s="113" t="s">
        <v>352</v>
      </c>
    </row>
    <row r="311" spans="1:11" ht="12.75" customHeight="1">
      <c r="A311" s="3">
        <v>26917639</v>
      </c>
      <c r="B311" s="133" t="s">
        <v>15</v>
      </c>
      <c r="C311" s="5" t="s">
        <v>411</v>
      </c>
      <c r="D311" s="67">
        <v>44533</v>
      </c>
      <c r="E311" s="7">
        <v>0.70833333333333337</v>
      </c>
      <c r="F311" s="3" t="s">
        <v>143</v>
      </c>
      <c r="G311" s="10" t="s">
        <v>23</v>
      </c>
      <c r="H311" s="28" t="s">
        <v>352</v>
      </c>
      <c r="I311" s="28" t="s">
        <v>352</v>
      </c>
      <c r="J311" s="360" t="s">
        <v>352</v>
      </c>
      <c r="K311" s="113" t="s">
        <v>352</v>
      </c>
    </row>
    <row r="312" spans="1:11" ht="12.75" customHeight="1">
      <c r="A312" s="3">
        <v>26915140</v>
      </c>
      <c r="B312" s="133" t="s">
        <v>359</v>
      </c>
      <c r="C312" s="5" t="s">
        <v>172</v>
      </c>
      <c r="D312" s="67">
        <v>44527</v>
      </c>
      <c r="E312" s="7">
        <v>0.45833333333333331</v>
      </c>
      <c r="F312" s="3" t="s">
        <v>180</v>
      </c>
      <c r="G312" s="10" t="s">
        <v>23</v>
      </c>
      <c r="H312" s="28" t="s">
        <v>352</v>
      </c>
      <c r="I312" s="28" t="s">
        <v>352</v>
      </c>
      <c r="J312" s="360" t="s">
        <v>352</v>
      </c>
      <c r="K312" s="113" t="s">
        <v>352</v>
      </c>
    </row>
    <row r="313" spans="1:11" ht="12.75" customHeight="1">
      <c r="A313" s="3">
        <v>26915203</v>
      </c>
      <c r="B313" s="133" t="s">
        <v>359</v>
      </c>
      <c r="C313" s="5" t="s">
        <v>172</v>
      </c>
      <c r="D313" s="67">
        <v>44527</v>
      </c>
      <c r="E313" s="7">
        <v>0.45833333333333331</v>
      </c>
      <c r="F313" s="3" t="s">
        <v>180</v>
      </c>
      <c r="G313" s="10" t="s">
        <v>23</v>
      </c>
      <c r="H313" s="28" t="s">
        <v>352</v>
      </c>
      <c r="I313" s="28" t="s">
        <v>352</v>
      </c>
      <c r="J313" s="360" t="s">
        <v>352</v>
      </c>
      <c r="K313" s="113" t="s">
        <v>352</v>
      </c>
    </row>
    <row r="314" spans="1:11" ht="12.75" customHeight="1">
      <c r="A314" s="3">
        <v>26912700</v>
      </c>
      <c r="B314" s="133" t="s">
        <v>15</v>
      </c>
      <c r="C314" s="5" t="s">
        <v>412</v>
      </c>
      <c r="D314" s="67">
        <v>44535</v>
      </c>
      <c r="E314" s="7">
        <v>0.41666666666666669</v>
      </c>
      <c r="F314" s="3" t="s">
        <v>143</v>
      </c>
      <c r="G314" s="10" t="s">
        <v>23</v>
      </c>
      <c r="H314" s="28" t="s">
        <v>352</v>
      </c>
      <c r="I314" s="28" t="s">
        <v>352</v>
      </c>
      <c r="J314" s="360" t="s">
        <v>352</v>
      </c>
      <c r="K314" s="113" t="s">
        <v>352</v>
      </c>
    </row>
    <row r="315" spans="1:11" ht="12.75" customHeight="1">
      <c r="A315" s="3">
        <v>26911673</v>
      </c>
      <c r="B315" s="133" t="s">
        <v>15</v>
      </c>
      <c r="C315" s="5" t="s">
        <v>413</v>
      </c>
      <c r="D315" s="67">
        <v>44548</v>
      </c>
      <c r="E315" s="7">
        <v>0.41666666666666669</v>
      </c>
      <c r="F315" s="3" t="s">
        <v>180</v>
      </c>
      <c r="G315" s="10" t="s">
        <v>23</v>
      </c>
      <c r="H315" s="28" t="s">
        <v>352</v>
      </c>
      <c r="I315" s="28" t="s">
        <v>352</v>
      </c>
      <c r="J315" s="360" t="s">
        <v>352</v>
      </c>
      <c r="K315" s="113" t="s">
        <v>352</v>
      </c>
    </row>
    <row r="316" spans="1:11" ht="12.75" customHeight="1">
      <c r="A316" s="3">
        <v>26936989</v>
      </c>
      <c r="B316" s="133" t="s">
        <v>354</v>
      </c>
      <c r="C316" s="5" t="s">
        <v>414</v>
      </c>
      <c r="D316" s="67">
        <v>44551</v>
      </c>
      <c r="E316" s="7">
        <v>0.625</v>
      </c>
      <c r="F316" s="3" t="s">
        <v>143</v>
      </c>
      <c r="G316" s="10" t="s">
        <v>23</v>
      </c>
      <c r="H316" s="28" t="s">
        <v>352</v>
      </c>
      <c r="I316" s="28" t="s">
        <v>352</v>
      </c>
      <c r="J316" s="360" t="s">
        <v>352</v>
      </c>
      <c r="K316" s="113" t="s">
        <v>352</v>
      </c>
    </row>
    <row r="317" spans="1:11" ht="12.75" customHeight="1">
      <c r="A317" s="3">
        <v>26934826</v>
      </c>
      <c r="B317" s="133" t="s">
        <v>354</v>
      </c>
      <c r="C317" s="5" t="s">
        <v>415</v>
      </c>
      <c r="D317" s="67">
        <v>44553</v>
      </c>
      <c r="E317" s="7">
        <v>0.41666666666666669</v>
      </c>
      <c r="F317" s="3" t="s">
        <v>143</v>
      </c>
      <c r="G317" s="10" t="s">
        <v>23</v>
      </c>
      <c r="H317" s="28" t="s">
        <v>352</v>
      </c>
      <c r="I317" s="28" t="s">
        <v>352</v>
      </c>
      <c r="J317" s="360" t="s">
        <v>352</v>
      </c>
      <c r="K317" s="113" t="s">
        <v>352</v>
      </c>
    </row>
    <row r="318" spans="1:11" ht="12.75" customHeight="1">
      <c r="A318" s="3">
        <v>26949208</v>
      </c>
      <c r="B318" s="133" t="s">
        <v>377</v>
      </c>
      <c r="C318" s="5" t="s">
        <v>416</v>
      </c>
      <c r="D318" s="67">
        <v>44546</v>
      </c>
      <c r="E318" s="7">
        <v>0.79166666666666663</v>
      </c>
      <c r="F318" s="3" t="s">
        <v>143</v>
      </c>
      <c r="G318" s="10" t="s">
        <v>23</v>
      </c>
      <c r="H318" s="28" t="s">
        <v>352</v>
      </c>
      <c r="I318" s="28" t="s">
        <v>352</v>
      </c>
      <c r="J318" s="360" t="s">
        <v>352</v>
      </c>
      <c r="K318" s="113" t="s">
        <v>352</v>
      </c>
    </row>
    <row r="319" spans="1:11" ht="12.75" customHeight="1">
      <c r="A319" s="3">
        <v>26968355</v>
      </c>
      <c r="B319" s="133" t="s">
        <v>417</v>
      </c>
      <c r="C319" s="5" t="s">
        <v>418</v>
      </c>
      <c r="D319" s="67">
        <v>44541</v>
      </c>
      <c r="E319" s="7">
        <v>0.625</v>
      </c>
      <c r="F319" s="3" t="s">
        <v>143</v>
      </c>
      <c r="G319" s="10" t="s">
        <v>23</v>
      </c>
      <c r="H319" s="28" t="s">
        <v>352</v>
      </c>
      <c r="I319" s="28" t="s">
        <v>352</v>
      </c>
      <c r="J319" s="360" t="s">
        <v>352</v>
      </c>
      <c r="K319" s="113" t="s">
        <v>352</v>
      </c>
    </row>
    <row r="320" spans="1:11" ht="12.75" customHeight="1">
      <c r="A320" s="3">
        <v>26963577</v>
      </c>
      <c r="B320" s="133" t="s">
        <v>354</v>
      </c>
      <c r="C320" s="5" t="s">
        <v>419</v>
      </c>
      <c r="D320" s="67">
        <v>44551</v>
      </c>
      <c r="E320" s="7">
        <v>0.66666666666666663</v>
      </c>
      <c r="F320" s="3" t="s">
        <v>143</v>
      </c>
      <c r="G320" s="10" t="s">
        <v>23</v>
      </c>
      <c r="H320" s="28" t="s">
        <v>352</v>
      </c>
      <c r="I320" s="28" t="s">
        <v>352</v>
      </c>
      <c r="J320" s="360" t="s">
        <v>352</v>
      </c>
      <c r="K320" s="113" t="s">
        <v>352</v>
      </c>
    </row>
    <row r="321" spans="1:11" ht="12.75" customHeight="1">
      <c r="A321" s="3">
        <v>26980418</v>
      </c>
      <c r="B321" s="133" t="s">
        <v>354</v>
      </c>
      <c r="C321" s="5" t="s">
        <v>229</v>
      </c>
      <c r="D321" s="67">
        <v>44547</v>
      </c>
      <c r="E321" s="7">
        <v>0.625</v>
      </c>
      <c r="F321" s="3" t="s">
        <v>143</v>
      </c>
      <c r="G321" s="10" t="s">
        <v>23</v>
      </c>
      <c r="H321" s="28" t="s">
        <v>352</v>
      </c>
      <c r="I321" s="28" t="s">
        <v>352</v>
      </c>
      <c r="J321" s="360" t="s">
        <v>352</v>
      </c>
      <c r="K321" s="113" t="s">
        <v>352</v>
      </c>
    </row>
    <row r="322" spans="1:11" ht="12.75" customHeight="1">
      <c r="A322" s="3">
        <v>27115466</v>
      </c>
      <c r="B322" s="133" t="s">
        <v>417</v>
      </c>
      <c r="C322" s="5" t="s">
        <v>420</v>
      </c>
      <c r="D322" s="67">
        <v>44533</v>
      </c>
      <c r="E322" s="7">
        <v>0.83333333333333337</v>
      </c>
      <c r="F322" s="3" t="s">
        <v>143</v>
      </c>
      <c r="G322" s="10" t="s">
        <v>23</v>
      </c>
      <c r="H322" s="28" t="s">
        <v>352</v>
      </c>
      <c r="I322" s="28" t="s">
        <v>352</v>
      </c>
      <c r="J322" s="360" t="s">
        <v>352</v>
      </c>
      <c r="K322" s="113" t="s">
        <v>352</v>
      </c>
    </row>
    <row r="323" spans="1:11" ht="12.75" customHeight="1">
      <c r="A323" s="3">
        <v>26980164</v>
      </c>
      <c r="B323" s="133" t="s">
        <v>359</v>
      </c>
      <c r="C323" s="5" t="s">
        <v>421</v>
      </c>
      <c r="D323" s="67">
        <v>44550</v>
      </c>
      <c r="E323" s="7">
        <v>0.75</v>
      </c>
      <c r="F323" s="3" t="s">
        <v>143</v>
      </c>
      <c r="G323" s="10" t="s">
        <v>23</v>
      </c>
      <c r="H323" s="28" t="s">
        <v>352</v>
      </c>
      <c r="I323" s="28" t="s">
        <v>352</v>
      </c>
      <c r="J323" s="360" t="s">
        <v>352</v>
      </c>
      <c r="K323" s="113" t="s">
        <v>352</v>
      </c>
    </row>
    <row r="324" spans="1:11" ht="12.75" customHeight="1">
      <c r="A324" s="3">
        <v>26975521</v>
      </c>
      <c r="B324" s="133" t="s">
        <v>15</v>
      </c>
      <c r="C324" s="5" t="s">
        <v>422</v>
      </c>
      <c r="D324" s="67">
        <v>44534</v>
      </c>
      <c r="E324" s="7">
        <v>0.70833333333333337</v>
      </c>
      <c r="F324" s="3" t="s">
        <v>143</v>
      </c>
      <c r="G324" s="10" t="s">
        <v>23</v>
      </c>
      <c r="H324" s="28" t="s">
        <v>352</v>
      </c>
      <c r="I324" s="28" t="s">
        <v>352</v>
      </c>
      <c r="J324" s="360" t="s">
        <v>352</v>
      </c>
      <c r="K324" s="113" t="s">
        <v>352</v>
      </c>
    </row>
    <row r="325" spans="1:11" ht="12.75" customHeight="1">
      <c r="A325" s="3">
        <v>26977481</v>
      </c>
      <c r="B325" s="133" t="s">
        <v>15</v>
      </c>
      <c r="C325" s="5" t="s">
        <v>248</v>
      </c>
      <c r="D325" s="67">
        <v>44534</v>
      </c>
      <c r="E325" s="7">
        <v>0.75</v>
      </c>
      <c r="F325" s="3" t="s">
        <v>143</v>
      </c>
      <c r="G325" s="10" t="s">
        <v>23</v>
      </c>
      <c r="H325" s="28" t="s">
        <v>352</v>
      </c>
      <c r="I325" s="28" t="s">
        <v>352</v>
      </c>
      <c r="J325" s="360" t="s">
        <v>352</v>
      </c>
      <c r="K325" s="113" t="s">
        <v>352</v>
      </c>
    </row>
    <row r="326" spans="1:11" ht="12.75" customHeight="1">
      <c r="A326" s="3">
        <v>26976857</v>
      </c>
      <c r="B326" s="133" t="s">
        <v>354</v>
      </c>
      <c r="C326" s="5" t="s">
        <v>423</v>
      </c>
      <c r="D326" s="67">
        <v>44545</v>
      </c>
      <c r="E326" s="7">
        <v>0.66666666666666663</v>
      </c>
      <c r="F326" s="3" t="s">
        <v>143</v>
      </c>
      <c r="G326" s="10" t="s">
        <v>23</v>
      </c>
      <c r="H326" s="65" t="s">
        <v>23</v>
      </c>
      <c r="I326" s="28" t="s">
        <v>352</v>
      </c>
      <c r="J326" s="360" t="s">
        <v>352</v>
      </c>
      <c r="K326" s="113" t="s">
        <v>352</v>
      </c>
    </row>
    <row r="327" spans="1:11" ht="12.75" customHeight="1">
      <c r="A327" s="3">
        <v>26977706</v>
      </c>
      <c r="B327" s="133" t="s">
        <v>15</v>
      </c>
      <c r="C327" s="5" t="s">
        <v>424</v>
      </c>
      <c r="D327" s="67">
        <v>44548</v>
      </c>
      <c r="E327" s="7">
        <v>0.75</v>
      </c>
      <c r="F327" s="3" t="s">
        <v>143</v>
      </c>
      <c r="G327" s="10" t="s">
        <v>23</v>
      </c>
      <c r="H327" s="28" t="s">
        <v>352</v>
      </c>
      <c r="I327" s="28" t="s">
        <v>352</v>
      </c>
      <c r="J327" s="360" t="s">
        <v>352</v>
      </c>
      <c r="K327" s="113" t="s">
        <v>352</v>
      </c>
    </row>
    <row r="328" spans="1:11" ht="12.75" customHeight="1">
      <c r="A328" s="3">
        <v>26977785</v>
      </c>
      <c r="B328" s="133" t="s">
        <v>15</v>
      </c>
      <c r="C328" s="5" t="s">
        <v>425</v>
      </c>
      <c r="D328" s="67">
        <v>44548</v>
      </c>
      <c r="E328" s="7">
        <v>0.54166666666666663</v>
      </c>
      <c r="F328" s="3" t="s">
        <v>143</v>
      </c>
      <c r="G328" s="10" t="s">
        <v>23</v>
      </c>
      <c r="H328" s="28" t="s">
        <v>352</v>
      </c>
      <c r="I328" s="28" t="s">
        <v>352</v>
      </c>
      <c r="J328" s="360" t="s">
        <v>352</v>
      </c>
      <c r="K328" s="113" t="s">
        <v>352</v>
      </c>
    </row>
    <row r="329" spans="1:11" ht="12.75" customHeight="1">
      <c r="A329" s="3">
        <v>27009141</v>
      </c>
      <c r="B329" s="133" t="s">
        <v>354</v>
      </c>
      <c r="C329" s="5" t="s">
        <v>426</v>
      </c>
      <c r="D329" s="67">
        <v>44558</v>
      </c>
      <c r="E329" s="7">
        <v>0.625</v>
      </c>
      <c r="F329" s="3" t="s">
        <v>143</v>
      </c>
      <c r="G329" s="10" t="s">
        <v>23</v>
      </c>
      <c r="H329" s="28" t="s">
        <v>352</v>
      </c>
      <c r="I329" s="28" t="s">
        <v>352</v>
      </c>
      <c r="J329" s="360" t="s">
        <v>352</v>
      </c>
      <c r="K329" s="113" t="s">
        <v>352</v>
      </c>
    </row>
    <row r="330" spans="1:11" ht="12.75" customHeight="1">
      <c r="A330" s="3">
        <v>27014950</v>
      </c>
      <c r="B330" s="133" t="s">
        <v>406</v>
      </c>
      <c r="C330" s="5" t="s">
        <v>427</v>
      </c>
      <c r="D330" s="67">
        <v>44541</v>
      </c>
      <c r="E330" s="7">
        <v>0.66666666666666663</v>
      </c>
      <c r="F330" s="3" t="s">
        <v>157</v>
      </c>
      <c r="G330" s="10" t="s">
        <v>23</v>
      </c>
      <c r="H330" s="28" t="s">
        <v>352</v>
      </c>
      <c r="I330" s="28" t="s">
        <v>352</v>
      </c>
      <c r="J330" s="360" t="s">
        <v>352</v>
      </c>
      <c r="K330" s="113" t="s">
        <v>352</v>
      </c>
    </row>
    <row r="331" spans="1:11" ht="12.75" customHeight="1">
      <c r="A331" s="3">
        <v>27014288</v>
      </c>
      <c r="B331" s="133" t="s">
        <v>354</v>
      </c>
      <c r="C331" s="5" t="s">
        <v>428</v>
      </c>
      <c r="D331" s="67">
        <v>44523</v>
      </c>
      <c r="E331" s="7">
        <v>0.41666666666666669</v>
      </c>
      <c r="F331" s="3" t="s">
        <v>160</v>
      </c>
      <c r="G331" s="10" t="s">
        <v>23</v>
      </c>
      <c r="H331" s="28" t="s">
        <v>352</v>
      </c>
      <c r="I331" s="28" t="s">
        <v>352</v>
      </c>
      <c r="J331" s="360" t="s">
        <v>352</v>
      </c>
      <c r="K331" s="113" t="s">
        <v>352</v>
      </c>
    </row>
    <row r="332" spans="1:11" ht="12.75" customHeight="1">
      <c r="A332" s="3">
        <v>27010341</v>
      </c>
      <c r="B332" s="133" t="s">
        <v>354</v>
      </c>
      <c r="C332" s="5" t="s">
        <v>429</v>
      </c>
      <c r="D332" s="67">
        <v>44551</v>
      </c>
      <c r="E332" s="7">
        <v>0.66666666666666663</v>
      </c>
      <c r="F332" s="3" t="s">
        <v>143</v>
      </c>
      <c r="G332" s="10" t="s">
        <v>23</v>
      </c>
      <c r="H332" s="65" t="s">
        <v>23</v>
      </c>
      <c r="I332" s="28" t="s">
        <v>352</v>
      </c>
      <c r="J332" s="360" t="s">
        <v>352</v>
      </c>
      <c r="K332" s="113" t="s">
        <v>352</v>
      </c>
    </row>
    <row r="333" spans="1:11" ht="12.75" customHeight="1">
      <c r="A333" s="3">
        <v>27010268</v>
      </c>
      <c r="B333" s="133" t="s">
        <v>354</v>
      </c>
      <c r="C333" s="5" t="s">
        <v>430</v>
      </c>
      <c r="D333" s="67">
        <v>44551</v>
      </c>
      <c r="E333" s="7">
        <v>0.66666666666666663</v>
      </c>
      <c r="F333" s="3" t="s">
        <v>180</v>
      </c>
      <c r="G333" s="10" t="s">
        <v>23</v>
      </c>
      <c r="H333" s="28" t="s">
        <v>352</v>
      </c>
      <c r="I333" s="28" t="s">
        <v>352</v>
      </c>
      <c r="J333" s="360" t="s">
        <v>352</v>
      </c>
      <c r="K333" s="113" t="s">
        <v>352</v>
      </c>
    </row>
    <row r="334" spans="1:11" ht="12.75" customHeight="1">
      <c r="A334" s="3">
        <v>27009673</v>
      </c>
      <c r="B334" s="133" t="s">
        <v>371</v>
      </c>
      <c r="C334" s="5" t="s">
        <v>431</v>
      </c>
      <c r="D334" s="67">
        <v>44547</v>
      </c>
      <c r="E334" s="7">
        <v>0.75</v>
      </c>
      <c r="F334" s="3" t="s">
        <v>157</v>
      </c>
      <c r="G334" s="10" t="s">
        <v>23</v>
      </c>
      <c r="H334" s="28" t="s">
        <v>352</v>
      </c>
      <c r="I334" s="28" t="s">
        <v>352</v>
      </c>
      <c r="J334" s="360" t="s">
        <v>352</v>
      </c>
      <c r="K334" s="113" t="s">
        <v>352</v>
      </c>
    </row>
    <row r="335" spans="1:11" ht="12.75" customHeight="1">
      <c r="A335" s="3">
        <v>27008889</v>
      </c>
      <c r="B335" s="133" t="s">
        <v>15</v>
      </c>
      <c r="C335" s="5" t="s">
        <v>432</v>
      </c>
      <c r="D335" s="67">
        <v>44548</v>
      </c>
      <c r="E335" s="7">
        <v>0.41666666666666669</v>
      </c>
      <c r="F335" s="3" t="s">
        <v>154</v>
      </c>
      <c r="G335" s="10" t="s">
        <v>23</v>
      </c>
      <c r="H335" s="28" t="s">
        <v>352</v>
      </c>
      <c r="I335" s="28" t="s">
        <v>352</v>
      </c>
      <c r="J335" s="360" t="s">
        <v>352</v>
      </c>
      <c r="K335" s="113" t="s">
        <v>352</v>
      </c>
    </row>
    <row r="336" spans="1:11" ht="12.75" customHeight="1">
      <c r="A336" s="3">
        <v>26985088</v>
      </c>
      <c r="B336" s="133" t="s">
        <v>354</v>
      </c>
      <c r="C336" s="5" t="s">
        <v>433</v>
      </c>
      <c r="D336" s="67">
        <v>44536</v>
      </c>
      <c r="E336" s="7">
        <v>0.625</v>
      </c>
      <c r="F336" s="3" t="s">
        <v>143</v>
      </c>
      <c r="G336" s="10" t="s">
        <v>23</v>
      </c>
      <c r="H336" s="28" t="s">
        <v>352</v>
      </c>
      <c r="I336" s="28" t="s">
        <v>352</v>
      </c>
      <c r="J336" s="360" t="s">
        <v>352</v>
      </c>
      <c r="K336" s="113" t="s">
        <v>352</v>
      </c>
    </row>
    <row r="337" spans="1:12" ht="12.75" customHeight="1">
      <c r="A337" s="3">
        <v>27011821</v>
      </c>
      <c r="B337" s="133" t="s">
        <v>434</v>
      </c>
      <c r="C337" s="5" t="s">
        <v>435</v>
      </c>
      <c r="D337" s="67">
        <v>44507</v>
      </c>
      <c r="E337" s="7">
        <v>0.625</v>
      </c>
      <c r="F337" s="3" t="s">
        <v>157</v>
      </c>
      <c r="G337" s="10" t="s">
        <v>23</v>
      </c>
      <c r="H337" s="28" t="s">
        <v>352</v>
      </c>
      <c r="I337" s="28" t="s">
        <v>352</v>
      </c>
      <c r="J337" s="360" t="s">
        <v>352</v>
      </c>
      <c r="K337" s="113" t="s">
        <v>352</v>
      </c>
    </row>
    <row r="338" spans="1:12" ht="12.75" customHeight="1">
      <c r="A338" s="3">
        <v>27028111</v>
      </c>
      <c r="B338" s="133" t="s">
        <v>15</v>
      </c>
      <c r="C338" s="5" t="s">
        <v>436</v>
      </c>
      <c r="D338" s="67">
        <v>44528</v>
      </c>
      <c r="E338" s="7">
        <v>0.70833333333333337</v>
      </c>
      <c r="F338" s="3" t="s">
        <v>180</v>
      </c>
      <c r="G338" s="10" t="s">
        <v>23</v>
      </c>
      <c r="H338" s="28" t="s">
        <v>352</v>
      </c>
      <c r="I338" s="28" t="s">
        <v>437</v>
      </c>
      <c r="J338" s="402" t="s">
        <v>23</v>
      </c>
      <c r="K338" s="167" t="s">
        <v>23</v>
      </c>
    </row>
    <row r="339" spans="1:12" ht="12.75" customHeight="1">
      <c r="A339" s="3">
        <v>27026727</v>
      </c>
      <c r="B339" s="133" t="s">
        <v>15</v>
      </c>
      <c r="C339" s="5" t="s">
        <v>438</v>
      </c>
      <c r="D339" s="67">
        <v>44546</v>
      </c>
      <c r="E339" s="7">
        <v>0.75</v>
      </c>
      <c r="F339" s="3" t="s">
        <v>143</v>
      </c>
      <c r="G339" s="10" t="s">
        <v>23</v>
      </c>
      <c r="H339" s="28" t="s">
        <v>352</v>
      </c>
      <c r="I339" s="28" t="s">
        <v>352</v>
      </c>
      <c r="J339" s="360" t="s">
        <v>352</v>
      </c>
      <c r="K339" s="113" t="s">
        <v>352</v>
      </c>
    </row>
    <row r="340" spans="1:12" ht="12.75" customHeight="1">
      <c r="A340" s="3">
        <v>27026242</v>
      </c>
      <c r="B340" s="133" t="s">
        <v>15</v>
      </c>
      <c r="C340" s="5" t="s">
        <v>439</v>
      </c>
      <c r="D340" s="67">
        <v>44541</v>
      </c>
      <c r="E340" s="7">
        <v>0.54166666666666663</v>
      </c>
      <c r="F340" s="3" t="s">
        <v>143</v>
      </c>
      <c r="G340" s="10" t="s">
        <v>23</v>
      </c>
      <c r="H340" s="28" t="s">
        <v>352</v>
      </c>
      <c r="I340" s="28" t="s">
        <v>352</v>
      </c>
      <c r="J340" s="360" t="s">
        <v>352</v>
      </c>
      <c r="K340" s="113" t="s">
        <v>352</v>
      </c>
    </row>
    <row r="341" spans="1:12" ht="12.75" customHeight="1">
      <c r="A341" s="3">
        <v>27038999</v>
      </c>
      <c r="B341" s="133" t="s">
        <v>377</v>
      </c>
      <c r="C341" s="5" t="s">
        <v>440</v>
      </c>
      <c r="D341" s="67">
        <v>44559</v>
      </c>
      <c r="E341" s="7">
        <v>0.75</v>
      </c>
      <c r="F341" s="3" t="s">
        <v>143</v>
      </c>
      <c r="G341" s="10" t="s">
        <v>23</v>
      </c>
      <c r="H341" s="28" t="s">
        <v>352</v>
      </c>
      <c r="I341" s="28" t="s">
        <v>352</v>
      </c>
      <c r="J341" s="360" t="s">
        <v>352</v>
      </c>
      <c r="K341" s="113" t="s">
        <v>352</v>
      </c>
    </row>
    <row r="342" spans="1:12" ht="12.75" customHeight="1">
      <c r="A342" s="3">
        <v>27038893</v>
      </c>
      <c r="B342" s="133" t="s">
        <v>354</v>
      </c>
      <c r="C342" s="5" t="s">
        <v>441</v>
      </c>
      <c r="D342" s="67">
        <v>44544</v>
      </c>
      <c r="E342" s="7">
        <v>0.66666666666666663</v>
      </c>
      <c r="F342" s="3" t="s">
        <v>143</v>
      </c>
      <c r="G342" s="10" t="s">
        <v>23</v>
      </c>
      <c r="H342" s="28" t="s">
        <v>352</v>
      </c>
      <c r="I342" s="28" t="s">
        <v>352</v>
      </c>
      <c r="J342" s="360" t="s">
        <v>352</v>
      </c>
      <c r="K342" s="113" t="s">
        <v>352</v>
      </c>
    </row>
    <row r="343" spans="1:12" ht="12.75" customHeight="1">
      <c r="A343" s="3">
        <v>27030264</v>
      </c>
      <c r="B343" s="133" t="s">
        <v>377</v>
      </c>
      <c r="C343" s="5" t="s">
        <v>378</v>
      </c>
      <c r="D343" s="67">
        <v>44526</v>
      </c>
      <c r="E343" s="7">
        <v>0.875</v>
      </c>
      <c r="F343" s="3" t="s">
        <v>143</v>
      </c>
      <c r="G343" s="10" t="s">
        <v>23</v>
      </c>
      <c r="H343" s="65" t="s">
        <v>23</v>
      </c>
      <c r="I343" s="28" t="s">
        <v>352</v>
      </c>
      <c r="J343" s="360" t="s">
        <v>352</v>
      </c>
      <c r="K343" s="113" t="s">
        <v>352</v>
      </c>
    </row>
    <row r="344" spans="1:12" ht="12.75" customHeight="1">
      <c r="A344" s="3">
        <v>27034582</v>
      </c>
      <c r="B344" s="133" t="s">
        <v>386</v>
      </c>
      <c r="C344" s="5" t="s">
        <v>442</v>
      </c>
      <c r="D344" s="67">
        <v>44542</v>
      </c>
      <c r="E344" s="7">
        <v>0.45833333333333331</v>
      </c>
      <c r="F344" s="3" t="s">
        <v>157</v>
      </c>
      <c r="G344" s="10" t="s">
        <v>23</v>
      </c>
      <c r="H344" s="28" t="s">
        <v>352</v>
      </c>
      <c r="I344" s="28" t="s">
        <v>352</v>
      </c>
      <c r="J344" s="360" t="s">
        <v>352</v>
      </c>
      <c r="K344" s="113" t="s">
        <v>352</v>
      </c>
    </row>
    <row r="345" spans="1:12" ht="12.75" customHeight="1">
      <c r="A345" s="3">
        <v>27035438</v>
      </c>
      <c r="B345" s="133" t="s">
        <v>354</v>
      </c>
      <c r="C345" s="5" t="s">
        <v>443</v>
      </c>
      <c r="D345" s="67">
        <v>44558</v>
      </c>
      <c r="E345" s="7">
        <v>0.625</v>
      </c>
      <c r="F345" s="3" t="s">
        <v>143</v>
      </c>
      <c r="G345" s="10" t="s">
        <v>23</v>
      </c>
      <c r="H345" s="28" t="s">
        <v>352</v>
      </c>
      <c r="I345" s="28" t="s">
        <v>352</v>
      </c>
      <c r="J345" s="360" t="s">
        <v>352</v>
      </c>
      <c r="K345" s="113" t="s">
        <v>352</v>
      </c>
    </row>
    <row r="346" spans="1:12" ht="12.75" customHeight="1">
      <c r="A346" s="3">
        <v>27066226</v>
      </c>
      <c r="B346" s="133" t="s">
        <v>354</v>
      </c>
      <c r="C346" s="5" t="s">
        <v>444</v>
      </c>
      <c r="D346" s="67">
        <v>44544</v>
      </c>
      <c r="E346" s="7">
        <v>0.58333333333333337</v>
      </c>
      <c r="F346" s="3" t="s">
        <v>143</v>
      </c>
      <c r="G346" s="10" t="s">
        <v>23</v>
      </c>
      <c r="H346" s="28" t="s">
        <v>352</v>
      </c>
      <c r="I346" s="28" t="s">
        <v>352</v>
      </c>
      <c r="J346" s="360" t="s">
        <v>352</v>
      </c>
      <c r="K346" s="113" t="s">
        <v>352</v>
      </c>
      <c r="L346" s="380"/>
    </row>
    <row r="347" spans="1:12" ht="12.75" customHeight="1">
      <c r="A347" s="3">
        <v>27065277</v>
      </c>
      <c r="B347" s="133" t="s">
        <v>15</v>
      </c>
      <c r="C347" s="5" t="s">
        <v>445</v>
      </c>
      <c r="D347" s="67">
        <v>44204</v>
      </c>
      <c r="E347" s="7">
        <v>0.41666666666666669</v>
      </c>
      <c r="F347" s="3" t="s">
        <v>143</v>
      </c>
      <c r="G347" s="10" t="s">
        <v>23</v>
      </c>
      <c r="H347" s="28" t="s">
        <v>352</v>
      </c>
      <c r="I347" s="28" t="s">
        <v>352</v>
      </c>
      <c r="J347" s="360" t="s">
        <v>352</v>
      </c>
      <c r="K347" s="113" t="s">
        <v>352</v>
      </c>
    </row>
    <row r="348" spans="1:12" ht="12.75" customHeight="1">
      <c r="A348" s="3">
        <v>27056802</v>
      </c>
      <c r="B348" s="133" t="s">
        <v>354</v>
      </c>
      <c r="C348" s="5" t="s">
        <v>446</v>
      </c>
      <c r="D348" s="67">
        <v>44537</v>
      </c>
      <c r="E348" s="7">
        <v>0.625</v>
      </c>
      <c r="F348" s="3" t="s">
        <v>143</v>
      </c>
      <c r="G348" s="10" t="s">
        <v>23</v>
      </c>
      <c r="H348" s="65" t="s">
        <v>23</v>
      </c>
      <c r="I348" s="28" t="s">
        <v>352</v>
      </c>
      <c r="J348" s="360" t="s">
        <v>352</v>
      </c>
      <c r="K348" s="113" t="s">
        <v>352</v>
      </c>
    </row>
    <row r="349" spans="1:12" ht="12.75" customHeight="1">
      <c r="A349" s="3">
        <v>27047517</v>
      </c>
      <c r="B349" s="133" t="s">
        <v>354</v>
      </c>
      <c r="C349" s="5" t="s">
        <v>447</v>
      </c>
      <c r="D349" s="67">
        <v>44550</v>
      </c>
      <c r="E349" s="7">
        <v>0.66666666666666663</v>
      </c>
      <c r="F349" s="3" t="s">
        <v>143</v>
      </c>
      <c r="G349" s="10" t="s">
        <v>23</v>
      </c>
      <c r="H349" s="65" t="s">
        <v>23</v>
      </c>
      <c r="I349" s="28" t="s">
        <v>352</v>
      </c>
      <c r="J349" s="360" t="s">
        <v>352</v>
      </c>
      <c r="K349" s="113" t="s">
        <v>352</v>
      </c>
    </row>
    <row r="350" spans="1:12" ht="12.75" customHeight="1">
      <c r="A350" s="3">
        <v>27054777</v>
      </c>
      <c r="B350" s="133" t="s">
        <v>371</v>
      </c>
      <c r="C350" s="5" t="s">
        <v>448</v>
      </c>
      <c r="D350" s="67">
        <v>44534</v>
      </c>
      <c r="E350" s="7">
        <v>0.45833333333333331</v>
      </c>
      <c r="F350" s="3" t="s">
        <v>180</v>
      </c>
      <c r="G350" s="10" t="s">
        <v>23</v>
      </c>
      <c r="H350" s="28" t="s">
        <v>352</v>
      </c>
      <c r="I350" s="28" t="s">
        <v>352</v>
      </c>
      <c r="J350" s="360" t="s">
        <v>352</v>
      </c>
      <c r="K350" s="113" t="s">
        <v>352</v>
      </c>
    </row>
    <row r="351" spans="1:12" ht="12.75" customHeight="1">
      <c r="A351" s="3">
        <v>27044479</v>
      </c>
      <c r="B351" s="133" t="s">
        <v>386</v>
      </c>
      <c r="C351" s="5" t="s">
        <v>449</v>
      </c>
      <c r="D351" s="67">
        <v>44528</v>
      </c>
      <c r="E351" s="7">
        <v>0.625</v>
      </c>
      <c r="F351" s="3" t="s">
        <v>143</v>
      </c>
      <c r="G351" s="10" t="s">
        <v>23</v>
      </c>
      <c r="H351" s="28" t="s">
        <v>352</v>
      </c>
      <c r="I351" s="28" t="s">
        <v>352</v>
      </c>
      <c r="J351" s="360" t="s">
        <v>352</v>
      </c>
      <c r="K351" s="113" t="s">
        <v>352</v>
      </c>
    </row>
    <row r="352" spans="1:12" ht="12.75" customHeight="1">
      <c r="A352" s="3">
        <v>27040435</v>
      </c>
      <c r="B352" s="133" t="s">
        <v>15</v>
      </c>
      <c r="C352" s="5" t="s">
        <v>307</v>
      </c>
      <c r="D352" s="67">
        <v>44527</v>
      </c>
      <c r="E352" s="7">
        <v>0.66666666666666663</v>
      </c>
      <c r="F352" s="3" t="s">
        <v>174</v>
      </c>
      <c r="G352" s="10" t="s">
        <v>23</v>
      </c>
      <c r="H352" s="28" t="s">
        <v>352</v>
      </c>
      <c r="I352" s="28" t="s">
        <v>352</v>
      </c>
      <c r="J352" s="360" t="s">
        <v>352</v>
      </c>
      <c r="K352" s="113" t="s">
        <v>352</v>
      </c>
    </row>
    <row r="353" spans="1:11" ht="12.75" customHeight="1">
      <c r="A353" s="3">
        <v>27064715</v>
      </c>
      <c r="B353" s="133" t="s">
        <v>371</v>
      </c>
      <c r="C353" s="5" t="s">
        <v>450</v>
      </c>
      <c r="D353" s="67">
        <v>44532</v>
      </c>
      <c r="E353" s="7">
        <v>0.875</v>
      </c>
      <c r="F353" s="3" t="s">
        <v>143</v>
      </c>
      <c r="G353" s="10" t="s">
        <v>23</v>
      </c>
      <c r="H353" s="28" t="s">
        <v>352</v>
      </c>
      <c r="I353" s="28" t="s">
        <v>352</v>
      </c>
      <c r="J353" s="360" t="s">
        <v>352</v>
      </c>
      <c r="K353" s="113" t="s">
        <v>352</v>
      </c>
    </row>
    <row r="354" spans="1:11" ht="12.75" customHeight="1">
      <c r="A354" s="3">
        <v>27066996</v>
      </c>
      <c r="B354" s="133" t="s">
        <v>451</v>
      </c>
      <c r="C354" s="5" t="s">
        <v>452</v>
      </c>
      <c r="D354" s="67">
        <v>44547</v>
      </c>
      <c r="E354" s="7">
        <v>0.83333333333333337</v>
      </c>
      <c r="F354" s="3" t="s">
        <v>157</v>
      </c>
      <c r="G354" s="10" t="s">
        <v>23</v>
      </c>
      <c r="H354" s="28" t="s">
        <v>352</v>
      </c>
      <c r="I354" s="28" t="s">
        <v>352</v>
      </c>
      <c r="J354" s="360" t="s">
        <v>352</v>
      </c>
      <c r="K354" s="113" t="s">
        <v>352</v>
      </c>
    </row>
    <row r="355" spans="1:11" ht="12.75" customHeight="1">
      <c r="A355" s="3">
        <v>27080146</v>
      </c>
      <c r="B355" s="133" t="s">
        <v>434</v>
      </c>
      <c r="C355" s="5" t="s">
        <v>453</v>
      </c>
      <c r="D355" s="67">
        <v>44539</v>
      </c>
      <c r="E355" s="7">
        <v>0.75</v>
      </c>
      <c r="F355" s="3" t="s">
        <v>154</v>
      </c>
      <c r="G355" s="10" t="s">
        <v>23</v>
      </c>
      <c r="H355" s="28" t="s">
        <v>352</v>
      </c>
      <c r="I355" s="28" t="s">
        <v>352</v>
      </c>
      <c r="J355" s="360" t="s">
        <v>352</v>
      </c>
      <c r="K355" s="113" t="s">
        <v>352</v>
      </c>
    </row>
    <row r="356" spans="1:11" ht="12.75" customHeight="1">
      <c r="A356" s="3">
        <v>27079223</v>
      </c>
      <c r="B356" s="133" t="s">
        <v>354</v>
      </c>
      <c r="C356" s="5" t="s">
        <v>454</v>
      </c>
      <c r="D356" s="67">
        <v>44530</v>
      </c>
      <c r="E356" s="7">
        <v>0.625</v>
      </c>
      <c r="F356" s="3" t="s">
        <v>157</v>
      </c>
      <c r="G356" s="10" t="s">
        <v>23</v>
      </c>
      <c r="H356" s="28" t="s">
        <v>352</v>
      </c>
      <c r="I356" s="28" t="s">
        <v>352</v>
      </c>
      <c r="J356" s="360" t="s">
        <v>352</v>
      </c>
      <c r="K356" s="113" t="s">
        <v>352</v>
      </c>
    </row>
    <row r="357" spans="1:11" ht="12.75" customHeight="1">
      <c r="A357" s="3">
        <v>27078625</v>
      </c>
      <c r="B357" s="133" t="s">
        <v>15</v>
      </c>
      <c r="C357" s="5" t="s">
        <v>455</v>
      </c>
      <c r="D357" s="67">
        <v>44205</v>
      </c>
      <c r="E357" s="7">
        <v>0.79166666666666663</v>
      </c>
      <c r="F357" s="3" t="s">
        <v>180</v>
      </c>
      <c r="G357" s="10" t="s">
        <v>23</v>
      </c>
      <c r="H357" s="28" t="s">
        <v>352</v>
      </c>
      <c r="I357" s="28" t="s">
        <v>352</v>
      </c>
      <c r="J357" s="360" t="s">
        <v>352</v>
      </c>
      <c r="K357" s="113" t="s">
        <v>352</v>
      </c>
    </row>
    <row r="358" spans="1:11" ht="12.75" customHeight="1">
      <c r="A358" s="3">
        <v>27078113</v>
      </c>
      <c r="B358" s="133" t="s">
        <v>359</v>
      </c>
      <c r="C358" s="5" t="s">
        <v>456</v>
      </c>
      <c r="D358" s="67">
        <v>44551</v>
      </c>
      <c r="E358" s="7">
        <v>0.45833333333333331</v>
      </c>
      <c r="F358" s="3" t="s">
        <v>157</v>
      </c>
      <c r="G358" s="10" t="s">
        <v>23</v>
      </c>
      <c r="H358" s="28" t="s">
        <v>352</v>
      </c>
      <c r="I358" s="28" t="s">
        <v>352</v>
      </c>
      <c r="J358" s="360" t="s">
        <v>352</v>
      </c>
      <c r="K358" s="113" t="s">
        <v>352</v>
      </c>
    </row>
    <row r="359" spans="1:11" ht="12.75" customHeight="1">
      <c r="A359" s="3">
        <v>27093423</v>
      </c>
      <c r="B359" s="133" t="s">
        <v>371</v>
      </c>
      <c r="C359" s="5" t="s">
        <v>457</v>
      </c>
      <c r="D359" s="67">
        <v>44531</v>
      </c>
      <c r="E359" s="7">
        <v>0.79166666666666663</v>
      </c>
      <c r="F359" s="3" t="s">
        <v>143</v>
      </c>
      <c r="G359" s="10" t="s">
        <v>23</v>
      </c>
      <c r="H359" s="28" t="s">
        <v>352</v>
      </c>
      <c r="I359" s="28" t="s">
        <v>352</v>
      </c>
      <c r="J359" s="360" t="s">
        <v>352</v>
      </c>
      <c r="K359" s="113" t="s">
        <v>352</v>
      </c>
    </row>
    <row r="360" spans="1:11" ht="12.75" customHeight="1">
      <c r="A360" s="3">
        <v>27092339</v>
      </c>
      <c r="B360" s="133" t="s">
        <v>354</v>
      </c>
      <c r="C360" s="5" t="s">
        <v>458</v>
      </c>
      <c r="D360" s="67">
        <v>44570</v>
      </c>
      <c r="E360" s="7">
        <v>0.58333333333333337</v>
      </c>
      <c r="F360" s="3" t="s">
        <v>143</v>
      </c>
      <c r="G360" s="10" t="s">
        <v>23</v>
      </c>
      <c r="H360" s="28" t="s">
        <v>352</v>
      </c>
      <c r="I360" s="28" t="s">
        <v>352</v>
      </c>
      <c r="J360" s="360" t="s">
        <v>352</v>
      </c>
      <c r="K360" s="113" t="s">
        <v>352</v>
      </c>
    </row>
    <row r="361" spans="1:11" ht="12.75" customHeight="1">
      <c r="A361" s="3">
        <v>27082953</v>
      </c>
      <c r="B361" s="133" t="s">
        <v>15</v>
      </c>
      <c r="C361" s="5" t="s">
        <v>459</v>
      </c>
      <c r="D361" s="67">
        <v>44570</v>
      </c>
      <c r="E361" s="7">
        <v>0.41666666666666669</v>
      </c>
      <c r="F361" s="3" t="s">
        <v>143</v>
      </c>
      <c r="G361" s="10" t="s">
        <v>23</v>
      </c>
      <c r="H361" s="28" t="s">
        <v>352</v>
      </c>
      <c r="I361" s="28" t="s">
        <v>352</v>
      </c>
      <c r="J361" s="360" t="s">
        <v>352</v>
      </c>
      <c r="K361" s="113" t="s">
        <v>352</v>
      </c>
    </row>
    <row r="362" spans="1:11" ht="12.75" customHeight="1">
      <c r="A362" s="3">
        <v>27090371</v>
      </c>
      <c r="B362" s="133" t="s">
        <v>354</v>
      </c>
      <c r="C362" s="5" t="s">
        <v>460</v>
      </c>
      <c r="D362" s="67">
        <v>44569</v>
      </c>
      <c r="E362" s="7">
        <v>0.625</v>
      </c>
      <c r="F362" s="3" t="s">
        <v>157</v>
      </c>
      <c r="G362" s="10" t="s">
        <v>23</v>
      </c>
      <c r="H362" s="28" t="s">
        <v>352</v>
      </c>
      <c r="I362" s="28" t="s">
        <v>352</v>
      </c>
      <c r="J362" s="360" t="s">
        <v>352</v>
      </c>
      <c r="K362" s="113" t="s">
        <v>352</v>
      </c>
    </row>
    <row r="363" spans="1:11" ht="12.75" customHeight="1">
      <c r="A363" s="3">
        <v>27090070</v>
      </c>
      <c r="B363" s="133" t="s">
        <v>406</v>
      </c>
      <c r="C363" s="5" t="s">
        <v>461</v>
      </c>
      <c r="D363" s="67">
        <v>44523</v>
      </c>
      <c r="E363" s="7">
        <v>0.83333333333333337</v>
      </c>
      <c r="F363" s="3" t="s">
        <v>143</v>
      </c>
      <c r="G363" s="10" t="s">
        <v>23</v>
      </c>
      <c r="H363" s="28" t="s">
        <v>352</v>
      </c>
      <c r="I363" s="28" t="s">
        <v>352</v>
      </c>
      <c r="J363" s="360" t="s">
        <v>352</v>
      </c>
      <c r="K363" s="113" t="s">
        <v>352</v>
      </c>
    </row>
    <row r="364" spans="1:11" ht="12.75" customHeight="1">
      <c r="A364" s="3">
        <v>27085282</v>
      </c>
      <c r="B364" s="133" t="s">
        <v>386</v>
      </c>
      <c r="C364" s="5" t="s">
        <v>462</v>
      </c>
      <c r="D364" s="67">
        <v>44501</v>
      </c>
      <c r="E364" s="7">
        <v>0.41666666666666669</v>
      </c>
      <c r="F364" s="3" t="s">
        <v>180</v>
      </c>
      <c r="G364" s="10" t="s">
        <v>23</v>
      </c>
      <c r="H364" s="28" t="s">
        <v>352</v>
      </c>
      <c r="I364" s="28" t="s">
        <v>352</v>
      </c>
      <c r="J364" s="360" t="s">
        <v>352</v>
      </c>
      <c r="K364" s="113" t="s">
        <v>352</v>
      </c>
    </row>
    <row r="365" spans="1:11" ht="12.75" customHeight="1">
      <c r="A365" s="3">
        <v>27105089</v>
      </c>
      <c r="B365" s="133" t="s">
        <v>406</v>
      </c>
      <c r="C365" s="5" t="s">
        <v>463</v>
      </c>
      <c r="D365" s="67">
        <v>44532</v>
      </c>
      <c r="E365" s="7">
        <v>0.79166666666666663</v>
      </c>
      <c r="F365" s="3" t="s">
        <v>157</v>
      </c>
      <c r="G365" s="10" t="s">
        <v>23</v>
      </c>
      <c r="H365" s="28" t="s">
        <v>352</v>
      </c>
      <c r="I365" s="28" t="s">
        <v>352</v>
      </c>
      <c r="J365" s="360" t="s">
        <v>352</v>
      </c>
      <c r="K365" s="113" t="s">
        <v>352</v>
      </c>
    </row>
    <row r="366" spans="1:11" ht="12.75" customHeight="1">
      <c r="A366" s="3">
        <v>27102419</v>
      </c>
      <c r="B366" s="133" t="s">
        <v>354</v>
      </c>
      <c r="C366" s="5" t="s">
        <v>464</v>
      </c>
      <c r="D366" s="67">
        <v>44223</v>
      </c>
      <c r="E366" s="7">
        <v>0.66666666666666663</v>
      </c>
      <c r="F366" s="3" t="s">
        <v>143</v>
      </c>
      <c r="G366" s="10" t="s">
        <v>23</v>
      </c>
      <c r="H366" s="28" t="s">
        <v>352</v>
      </c>
      <c r="I366" s="28" t="s">
        <v>352</v>
      </c>
      <c r="J366" s="360" t="s">
        <v>352</v>
      </c>
      <c r="K366" s="113" t="s">
        <v>352</v>
      </c>
    </row>
    <row r="367" spans="1:11" ht="12.75" customHeight="1">
      <c r="A367" s="3">
        <v>27114755</v>
      </c>
      <c r="B367" s="133" t="s">
        <v>354</v>
      </c>
      <c r="C367" s="5" t="s">
        <v>465</v>
      </c>
      <c r="D367" s="67">
        <v>44573</v>
      </c>
      <c r="E367" s="7">
        <v>0.625</v>
      </c>
      <c r="F367" s="3" t="s">
        <v>143</v>
      </c>
      <c r="G367" s="10" t="s">
        <v>23</v>
      </c>
      <c r="H367" s="28" t="s">
        <v>352</v>
      </c>
      <c r="I367" s="28" t="s">
        <v>352</v>
      </c>
      <c r="J367" s="360" t="s">
        <v>352</v>
      </c>
      <c r="K367" s="113" t="s">
        <v>352</v>
      </c>
    </row>
    <row r="368" spans="1:11" ht="12.75" customHeight="1">
      <c r="A368" s="3">
        <v>27114186</v>
      </c>
      <c r="B368" s="133" t="s">
        <v>354</v>
      </c>
      <c r="C368" s="5" t="s">
        <v>466</v>
      </c>
      <c r="D368" s="67">
        <v>44546</v>
      </c>
      <c r="E368" s="7">
        <v>0.66666666666666663</v>
      </c>
      <c r="F368" s="3" t="s">
        <v>143</v>
      </c>
      <c r="G368" s="10" t="s">
        <v>23</v>
      </c>
      <c r="H368" s="65" t="s">
        <v>23</v>
      </c>
      <c r="I368" s="28" t="s">
        <v>352</v>
      </c>
      <c r="J368" s="360" t="s">
        <v>352</v>
      </c>
      <c r="K368" s="113" t="s">
        <v>352</v>
      </c>
    </row>
    <row r="369" spans="1:11" ht="12.75" customHeight="1">
      <c r="A369" s="3">
        <v>27102721</v>
      </c>
      <c r="B369" s="133" t="s">
        <v>354</v>
      </c>
      <c r="C369" s="5" t="s">
        <v>467</v>
      </c>
      <c r="D369" s="67">
        <v>44536</v>
      </c>
      <c r="E369" s="7">
        <v>0.66666666666666663</v>
      </c>
      <c r="F369" s="3" t="s">
        <v>143</v>
      </c>
      <c r="G369" s="10" t="s">
        <v>23</v>
      </c>
      <c r="H369" s="28" t="s">
        <v>352</v>
      </c>
      <c r="I369" s="28" t="s">
        <v>352</v>
      </c>
      <c r="J369" s="360" t="s">
        <v>352</v>
      </c>
      <c r="K369" s="113" t="s">
        <v>352</v>
      </c>
    </row>
    <row r="370" spans="1:11" ht="12.75" customHeight="1">
      <c r="A370" s="3">
        <v>27109203</v>
      </c>
      <c r="B370" s="133" t="s">
        <v>468</v>
      </c>
      <c r="C370" s="5" t="s">
        <v>292</v>
      </c>
      <c r="D370" s="67">
        <v>44538</v>
      </c>
      <c r="E370" s="7">
        <v>0.625</v>
      </c>
      <c r="F370" s="3" t="s">
        <v>143</v>
      </c>
      <c r="G370" s="10" t="s">
        <v>23</v>
      </c>
      <c r="H370" s="28" t="s">
        <v>352</v>
      </c>
      <c r="I370" s="28" t="s">
        <v>352</v>
      </c>
      <c r="J370" s="360" t="s">
        <v>352</v>
      </c>
      <c r="K370" s="113" t="s">
        <v>352</v>
      </c>
    </row>
    <row r="371" spans="1:11" ht="12.75" customHeight="1">
      <c r="A371" s="3">
        <v>27113313</v>
      </c>
      <c r="B371" s="133" t="s">
        <v>354</v>
      </c>
      <c r="C371" s="5" t="s">
        <v>469</v>
      </c>
      <c r="D371" s="67">
        <v>44546</v>
      </c>
      <c r="E371" s="7">
        <v>0.625</v>
      </c>
      <c r="F371" s="3" t="s">
        <v>143</v>
      </c>
      <c r="G371" s="10" t="s">
        <v>23</v>
      </c>
      <c r="H371" s="28" t="s">
        <v>352</v>
      </c>
      <c r="I371" s="28" t="s">
        <v>352</v>
      </c>
      <c r="J371" s="360" t="s">
        <v>352</v>
      </c>
      <c r="K371" s="113" t="s">
        <v>352</v>
      </c>
    </row>
    <row r="372" spans="1:11" ht="12.75" customHeight="1">
      <c r="A372" s="3">
        <v>27116192</v>
      </c>
      <c r="B372" s="133" t="s">
        <v>15</v>
      </c>
      <c r="C372" s="5" t="s">
        <v>470</v>
      </c>
      <c r="D372" s="67">
        <v>44569</v>
      </c>
      <c r="E372" s="7">
        <v>0.5</v>
      </c>
      <c r="F372" s="3" t="s">
        <v>471</v>
      </c>
      <c r="G372" s="10" t="s">
        <v>23</v>
      </c>
      <c r="H372" s="28" t="s">
        <v>352</v>
      </c>
      <c r="I372" s="28" t="s">
        <v>352</v>
      </c>
      <c r="J372" s="360" t="s">
        <v>352</v>
      </c>
      <c r="K372" s="113" t="s">
        <v>352</v>
      </c>
    </row>
    <row r="373" spans="1:11" ht="12.75" customHeight="1">
      <c r="A373" s="3">
        <v>27140638</v>
      </c>
      <c r="B373" s="133" t="s">
        <v>354</v>
      </c>
      <c r="C373" s="5" t="s">
        <v>472</v>
      </c>
      <c r="D373" s="67">
        <v>44561</v>
      </c>
      <c r="E373" s="7">
        <v>0.625</v>
      </c>
      <c r="F373" s="3" t="s">
        <v>143</v>
      </c>
      <c r="G373" s="10" t="s">
        <v>23</v>
      </c>
      <c r="H373" s="28" t="s">
        <v>352</v>
      </c>
      <c r="I373" s="28" t="s">
        <v>352</v>
      </c>
      <c r="J373" s="360" t="s">
        <v>352</v>
      </c>
      <c r="K373" s="113" t="s">
        <v>352</v>
      </c>
    </row>
    <row r="374" spans="1:11" ht="12.75" customHeight="1">
      <c r="A374" s="3">
        <v>27137843</v>
      </c>
      <c r="B374" s="133" t="s">
        <v>15</v>
      </c>
      <c r="C374" s="5" t="s">
        <v>473</v>
      </c>
      <c r="D374" s="67">
        <v>44569</v>
      </c>
      <c r="E374" s="7">
        <v>0.625</v>
      </c>
      <c r="F374" s="3" t="s">
        <v>143</v>
      </c>
      <c r="G374" s="10" t="s">
        <v>23</v>
      </c>
      <c r="H374" s="28" t="s">
        <v>352</v>
      </c>
      <c r="I374" s="28" t="s">
        <v>352</v>
      </c>
      <c r="J374" s="360" t="s">
        <v>352</v>
      </c>
      <c r="K374" s="113" t="s">
        <v>352</v>
      </c>
    </row>
    <row r="375" spans="1:11" ht="12.75" customHeight="1">
      <c r="A375" s="3">
        <v>27135689</v>
      </c>
      <c r="B375" s="133" t="s">
        <v>354</v>
      </c>
      <c r="C375" s="5" t="s">
        <v>474</v>
      </c>
      <c r="D375" s="67">
        <v>44552</v>
      </c>
      <c r="E375" s="7">
        <v>0.66666666666666663</v>
      </c>
      <c r="F375" s="3" t="s">
        <v>174</v>
      </c>
      <c r="G375" s="10" t="s">
        <v>23</v>
      </c>
      <c r="H375" s="65" t="s">
        <v>23</v>
      </c>
      <c r="I375" s="28" t="s">
        <v>352</v>
      </c>
      <c r="J375" s="360" t="s">
        <v>352</v>
      </c>
      <c r="K375" s="113" t="s">
        <v>352</v>
      </c>
    </row>
    <row r="376" spans="1:11" ht="12.75" customHeight="1">
      <c r="A376" s="3">
        <v>27121875</v>
      </c>
      <c r="B376" s="133" t="s">
        <v>15</v>
      </c>
      <c r="C376" s="5" t="s">
        <v>475</v>
      </c>
      <c r="D376" s="67">
        <v>44535</v>
      </c>
      <c r="E376" s="7">
        <v>0.375</v>
      </c>
      <c r="F376" s="3" t="s">
        <v>160</v>
      </c>
      <c r="G376" s="10" t="s">
        <v>23</v>
      </c>
      <c r="H376" s="28" t="s">
        <v>352</v>
      </c>
      <c r="I376" s="28" t="s">
        <v>352</v>
      </c>
      <c r="J376" s="360" t="s">
        <v>352</v>
      </c>
      <c r="K376" s="113" t="s">
        <v>352</v>
      </c>
    </row>
    <row r="377" spans="1:11" ht="12.75" customHeight="1">
      <c r="A377" s="3">
        <v>27137079</v>
      </c>
      <c r="B377" s="133" t="s">
        <v>354</v>
      </c>
      <c r="C377" s="5" t="s">
        <v>476</v>
      </c>
      <c r="D377" s="67">
        <v>44558</v>
      </c>
      <c r="E377" s="7">
        <v>0.625</v>
      </c>
      <c r="F377" s="3" t="s">
        <v>143</v>
      </c>
      <c r="G377" s="10" t="s">
        <v>23</v>
      </c>
      <c r="H377" s="28" t="s">
        <v>352</v>
      </c>
      <c r="I377" s="28" t="s">
        <v>352</v>
      </c>
      <c r="J377" s="360" t="s">
        <v>352</v>
      </c>
      <c r="K377" s="113" t="s">
        <v>352</v>
      </c>
    </row>
    <row r="378" spans="1:11" ht="12.75" customHeight="1">
      <c r="A378" s="3">
        <v>27144625</v>
      </c>
      <c r="B378" s="133" t="s">
        <v>468</v>
      </c>
      <c r="C378" s="5" t="s">
        <v>477</v>
      </c>
      <c r="D378" s="3" t="s">
        <v>478</v>
      </c>
      <c r="E378" s="7">
        <v>0.5</v>
      </c>
      <c r="F378" s="3" t="s">
        <v>157</v>
      </c>
      <c r="G378" s="10" t="s">
        <v>23</v>
      </c>
      <c r="H378" s="28" t="s">
        <v>352</v>
      </c>
      <c r="I378" s="28" t="s">
        <v>352</v>
      </c>
      <c r="J378" s="360" t="s">
        <v>352</v>
      </c>
      <c r="K378" s="113" t="s">
        <v>352</v>
      </c>
    </row>
    <row r="379" spans="1:11" ht="12.75" customHeight="1">
      <c r="A379" s="3">
        <v>27149574</v>
      </c>
      <c r="B379" s="133" t="s">
        <v>359</v>
      </c>
      <c r="C379" s="5" t="s">
        <v>338</v>
      </c>
      <c r="D379" s="67">
        <v>44545</v>
      </c>
      <c r="E379" s="7">
        <v>0.75</v>
      </c>
      <c r="F379" s="3" t="s">
        <v>157</v>
      </c>
      <c r="G379" s="10" t="s">
        <v>23</v>
      </c>
      <c r="H379" s="28" t="s">
        <v>352</v>
      </c>
      <c r="I379" s="28" t="s">
        <v>352</v>
      </c>
      <c r="J379" s="360" t="s">
        <v>352</v>
      </c>
      <c r="K379" s="113" t="s">
        <v>352</v>
      </c>
    </row>
    <row r="380" spans="1:11" ht="12.75" customHeight="1">
      <c r="A380" s="3">
        <v>27150471</v>
      </c>
      <c r="B380" s="133" t="s">
        <v>371</v>
      </c>
      <c r="C380" s="5" t="s">
        <v>479</v>
      </c>
      <c r="D380" s="67">
        <v>44569</v>
      </c>
      <c r="E380" s="7">
        <v>0.375</v>
      </c>
      <c r="F380" s="3" t="s">
        <v>157</v>
      </c>
      <c r="G380" s="10" t="s">
        <v>23</v>
      </c>
      <c r="H380" s="28" t="s">
        <v>352</v>
      </c>
      <c r="I380" s="28" t="s">
        <v>352</v>
      </c>
      <c r="J380" s="360" t="s">
        <v>352</v>
      </c>
      <c r="K380" s="113" t="s">
        <v>352</v>
      </c>
    </row>
    <row r="381" spans="1:11" ht="12.75" customHeight="1">
      <c r="A381" s="3">
        <v>27141624</v>
      </c>
      <c r="B381" s="133" t="s">
        <v>354</v>
      </c>
      <c r="C381" s="5" t="s">
        <v>480</v>
      </c>
      <c r="D381" s="67">
        <v>44544</v>
      </c>
      <c r="E381" s="7">
        <v>0.45833333333333331</v>
      </c>
      <c r="F381" s="3" t="s">
        <v>160</v>
      </c>
      <c r="G381" s="10" t="s">
        <v>23</v>
      </c>
      <c r="H381" s="28" t="s">
        <v>352</v>
      </c>
      <c r="I381" s="28" t="s">
        <v>352</v>
      </c>
      <c r="J381" s="360" t="s">
        <v>352</v>
      </c>
      <c r="K381" s="113" t="s">
        <v>352</v>
      </c>
    </row>
    <row r="382" spans="1:11" ht="12.75" customHeight="1">
      <c r="A382" s="3">
        <v>27148092</v>
      </c>
      <c r="B382" s="133" t="s">
        <v>354</v>
      </c>
      <c r="C382" s="5" t="s">
        <v>481</v>
      </c>
      <c r="D382" s="67">
        <v>44544</v>
      </c>
      <c r="E382" s="7">
        <v>0.625</v>
      </c>
      <c r="F382" s="3" t="s">
        <v>143</v>
      </c>
      <c r="G382" s="10" t="s">
        <v>23</v>
      </c>
      <c r="H382" s="65" t="s">
        <v>23</v>
      </c>
      <c r="I382" s="28" t="s">
        <v>352</v>
      </c>
      <c r="J382" s="360" t="s">
        <v>352</v>
      </c>
      <c r="K382" s="113" t="s">
        <v>352</v>
      </c>
    </row>
    <row r="383" spans="1:11" ht="12.75" customHeight="1">
      <c r="A383" s="3">
        <v>27163785</v>
      </c>
      <c r="B383" s="133" t="s">
        <v>15</v>
      </c>
      <c r="C383" s="5" t="s">
        <v>482</v>
      </c>
      <c r="D383" s="67">
        <v>44570</v>
      </c>
      <c r="E383" s="7">
        <v>0.41666666666666669</v>
      </c>
      <c r="F383" s="3" t="s">
        <v>180</v>
      </c>
      <c r="G383" s="10" t="s">
        <v>23</v>
      </c>
      <c r="H383" s="28" t="s">
        <v>352</v>
      </c>
      <c r="I383" s="28" t="s">
        <v>352</v>
      </c>
      <c r="J383" s="360" t="s">
        <v>352</v>
      </c>
      <c r="K383" s="113" t="s">
        <v>352</v>
      </c>
    </row>
    <row r="384" spans="1:11" ht="12.75" customHeight="1">
      <c r="A384" s="3">
        <v>27162940</v>
      </c>
      <c r="B384" s="133" t="s">
        <v>354</v>
      </c>
      <c r="C384" s="5" t="s">
        <v>483</v>
      </c>
      <c r="D384" s="67">
        <v>44572</v>
      </c>
      <c r="E384" s="7">
        <v>0.66666666666666663</v>
      </c>
      <c r="F384" s="3" t="s">
        <v>157</v>
      </c>
      <c r="G384" s="10" t="s">
        <v>23</v>
      </c>
      <c r="H384" s="28" t="s">
        <v>352</v>
      </c>
      <c r="I384" s="28" t="s">
        <v>352</v>
      </c>
      <c r="J384" s="360" t="s">
        <v>352</v>
      </c>
      <c r="K384" s="113" t="s">
        <v>352</v>
      </c>
    </row>
    <row r="385" spans="1:11" ht="12.75" customHeight="1">
      <c r="A385" s="3">
        <v>27155213</v>
      </c>
      <c r="B385" s="133" t="s">
        <v>354</v>
      </c>
      <c r="C385" s="5" t="s">
        <v>484</v>
      </c>
      <c r="D385" s="67">
        <v>44571</v>
      </c>
      <c r="E385" s="7">
        <v>0.66666666666666663</v>
      </c>
      <c r="F385" s="3" t="s">
        <v>143</v>
      </c>
      <c r="G385" s="10" t="s">
        <v>23</v>
      </c>
      <c r="H385" s="28" t="s">
        <v>352</v>
      </c>
      <c r="I385" s="28" t="s">
        <v>352</v>
      </c>
      <c r="J385" s="360" t="s">
        <v>352</v>
      </c>
      <c r="K385" s="113" t="s">
        <v>352</v>
      </c>
    </row>
    <row r="386" spans="1:11" ht="12.75" customHeight="1">
      <c r="A386" s="3">
        <v>27161508</v>
      </c>
      <c r="B386" s="133" t="s">
        <v>371</v>
      </c>
      <c r="C386" s="5" t="s">
        <v>485</v>
      </c>
      <c r="D386" s="67">
        <v>44551</v>
      </c>
      <c r="E386" s="7">
        <v>0.83333333333333337</v>
      </c>
      <c r="F386" s="3" t="s">
        <v>157</v>
      </c>
      <c r="G386" s="10" t="s">
        <v>23</v>
      </c>
      <c r="H386" s="28" t="s">
        <v>352</v>
      </c>
      <c r="I386" s="28" t="s">
        <v>352</v>
      </c>
      <c r="J386" s="360" t="s">
        <v>352</v>
      </c>
      <c r="K386" s="113" t="s">
        <v>352</v>
      </c>
    </row>
    <row r="387" spans="1:11" ht="12.75" customHeight="1">
      <c r="A387" s="3">
        <v>27155477</v>
      </c>
      <c r="B387" s="133" t="s">
        <v>15</v>
      </c>
      <c r="C387" s="5" t="s">
        <v>486</v>
      </c>
      <c r="D387" s="67">
        <v>44541</v>
      </c>
      <c r="E387" s="7">
        <v>0.41666666666666669</v>
      </c>
      <c r="F387" s="3" t="s">
        <v>143</v>
      </c>
      <c r="G387" s="10" t="s">
        <v>23</v>
      </c>
      <c r="H387" s="28" t="s">
        <v>352</v>
      </c>
      <c r="I387" s="28" t="s">
        <v>352</v>
      </c>
      <c r="J387" s="360" t="s">
        <v>352</v>
      </c>
      <c r="K387" s="113" t="s">
        <v>352</v>
      </c>
    </row>
    <row r="388" spans="1:11" ht="12.75" customHeight="1">
      <c r="A388" s="3">
        <v>27160226</v>
      </c>
      <c r="B388" s="133" t="s">
        <v>487</v>
      </c>
      <c r="C388" s="5" t="s">
        <v>488</v>
      </c>
      <c r="D388" s="67">
        <v>44569</v>
      </c>
      <c r="E388" s="7">
        <v>0.75</v>
      </c>
      <c r="F388" s="3" t="s">
        <v>157</v>
      </c>
      <c r="G388" s="10" t="s">
        <v>23</v>
      </c>
      <c r="H388" s="28" t="s">
        <v>352</v>
      </c>
      <c r="I388" s="28" t="s">
        <v>352</v>
      </c>
      <c r="J388" s="360" t="s">
        <v>352</v>
      </c>
      <c r="K388" s="113" t="s">
        <v>352</v>
      </c>
    </row>
    <row r="389" spans="1:11" ht="12.75" customHeight="1">
      <c r="A389" s="3">
        <v>27174620</v>
      </c>
      <c r="B389" s="133" t="s">
        <v>354</v>
      </c>
      <c r="C389" s="5" t="s">
        <v>489</v>
      </c>
      <c r="D389" s="67">
        <v>44577</v>
      </c>
      <c r="E389" s="7">
        <v>0.66666666666666663</v>
      </c>
      <c r="F389" s="3" t="s">
        <v>160</v>
      </c>
      <c r="G389" s="10" t="s">
        <v>23</v>
      </c>
      <c r="H389" s="28" t="s">
        <v>352</v>
      </c>
      <c r="I389" s="28" t="s">
        <v>352</v>
      </c>
      <c r="J389" s="360" t="s">
        <v>352</v>
      </c>
      <c r="K389" s="113" t="s">
        <v>352</v>
      </c>
    </row>
    <row r="390" spans="1:11" ht="12.75" customHeight="1">
      <c r="A390" s="3">
        <v>27173946</v>
      </c>
      <c r="B390" s="133" t="s">
        <v>354</v>
      </c>
      <c r="C390" s="5" t="s">
        <v>490</v>
      </c>
      <c r="D390" s="67">
        <v>44545</v>
      </c>
      <c r="E390" s="7">
        <v>0.625</v>
      </c>
      <c r="F390" s="3" t="s">
        <v>143</v>
      </c>
      <c r="G390" s="10" t="s">
        <v>23</v>
      </c>
      <c r="H390" s="65" t="s">
        <v>23</v>
      </c>
      <c r="I390" s="28" t="s">
        <v>352</v>
      </c>
      <c r="J390" s="360" t="s">
        <v>352</v>
      </c>
      <c r="K390" s="113" t="s">
        <v>352</v>
      </c>
    </row>
    <row r="391" spans="1:11" ht="12.75" customHeight="1">
      <c r="A391" s="3">
        <v>27187286</v>
      </c>
      <c r="B391" s="133" t="s">
        <v>354</v>
      </c>
      <c r="C391" s="5" t="s">
        <v>491</v>
      </c>
      <c r="D391" s="67">
        <v>44578</v>
      </c>
      <c r="E391" s="7">
        <v>0.66666666666666663</v>
      </c>
      <c r="F391" s="3" t="s">
        <v>157</v>
      </c>
      <c r="G391" s="10" t="s">
        <v>23</v>
      </c>
      <c r="H391" s="28" t="s">
        <v>352</v>
      </c>
      <c r="I391" s="28" t="s">
        <v>352</v>
      </c>
      <c r="J391" s="360" t="s">
        <v>352</v>
      </c>
      <c r="K391" s="113" t="s">
        <v>352</v>
      </c>
    </row>
    <row r="392" spans="1:11" ht="12.75" customHeight="1">
      <c r="A392" s="3">
        <v>27174533</v>
      </c>
      <c r="B392" s="133" t="s">
        <v>354</v>
      </c>
      <c r="C392" s="5" t="s">
        <v>492</v>
      </c>
      <c r="D392" s="67">
        <v>44566</v>
      </c>
      <c r="E392" s="7">
        <v>0.625</v>
      </c>
      <c r="F392" s="3" t="s">
        <v>143</v>
      </c>
      <c r="G392" s="10" t="s">
        <v>23</v>
      </c>
      <c r="H392" s="28" t="s">
        <v>352</v>
      </c>
      <c r="I392" s="28" t="s">
        <v>352</v>
      </c>
      <c r="J392" s="360" t="s">
        <v>352</v>
      </c>
      <c r="K392" s="113" t="s">
        <v>352</v>
      </c>
    </row>
    <row r="393" spans="1:11" ht="12.75" customHeight="1">
      <c r="A393" s="3">
        <v>27180397</v>
      </c>
      <c r="B393" s="133" t="s">
        <v>15</v>
      </c>
      <c r="C393" s="5" t="s">
        <v>493</v>
      </c>
      <c r="D393" s="67">
        <v>44542</v>
      </c>
      <c r="E393" s="7">
        <v>0.375</v>
      </c>
      <c r="F393" s="3" t="s">
        <v>143</v>
      </c>
      <c r="G393" s="10" t="s">
        <v>23</v>
      </c>
      <c r="H393" s="28" t="s">
        <v>352</v>
      </c>
      <c r="I393" s="28" t="s">
        <v>352</v>
      </c>
      <c r="J393" s="360" t="s">
        <v>352</v>
      </c>
      <c r="K393" s="113" t="s">
        <v>352</v>
      </c>
    </row>
    <row r="394" spans="1:11" ht="12.75" customHeight="1">
      <c r="A394" s="3">
        <v>27186664</v>
      </c>
      <c r="B394" s="133" t="s">
        <v>189</v>
      </c>
      <c r="C394" s="5" t="s">
        <v>494</v>
      </c>
      <c r="D394" s="67">
        <v>44544</v>
      </c>
      <c r="E394" s="7">
        <v>0.66666666666666663</v>
      </c>
      <c r="F394" s="3" t="s">
        <v>143</v>
      </c>
      <c r="G394" s="10" t="s">
        <v>23</v>
      </c>
      <c r="H394" s="28" t="s">
        <v>352</v>
      </c>
      <c r="I394" s="28" t="s">
        <v>352</v>
      </c>
      <c r="J394" s="360" t="s">
        <v>352</v>
      </c>
      <c r="K394" s="113" t="s">
        <v>352</v>
      </c>
    </row>
    <row r="395" spans="1:11" ht="12.75" customHeight="1">
      <c r="A395" s="3">
        <v>27165315</v>
      </c>
      <c r="B395" s="133" t="s">
        <v>15</v>
      </c>
      <c r="C395" s="5" t="s">
        <v>495</v>
      </c>
      <c r="D395" s="67">
        <v>44541</v>
      </c>
      <c r="E395" s="7">
        <v>0.5</v>
      </c>
      <c r="F395" s="3" t="s">
        <v>180</v>
      </c>
      <c r="G395" s="10" t="s">
        <v>23</v>
      </c>
      <c r="H395" s="28" t="s">
        <v>352</v>
      </c>
      <c r="I395" s="28" t="s">
        <v>352</v>
      </c>
      <c r="J395" s="360" t="s">
        <v>352</v>
      </c>
      <c r="K395" s="113" t="s">
        <v>352</v>
      </c>
    </row>
    <row r="396" spans="1:11" ht="12.75" customHeight="1">
      <c r="A396" s="3">
        <v>27190988</v>
      </c>
      <c r="B396" s="133" t="s">
        <v>371</v>
      </c>
      <c r="C396" s="5" t="s">
        <v>496</v>
      </c>
      <c r="D396" s="67">
        <v>44576</v>
      </c>
      <c r="E396" s="7">
        <v>0.79166666666666663</v>
      </c>
      <c r="F396" s="3" t="s">
        <v>157</v>
      </c>
      <c r="G396" s="10" t="s">
        <v>23</v>
      </c>
      <c r="H396" s="28" t="s">
        <v>352</v>
      </c>
      <c r="I396" s="28" t="s">
        <v>352</v>
      </c>
      <c r="J396" s="360" t="s">
        <v>352</v>
      </c>
      <c r="K396" s="113" t="s">
        <v>352</v>
      </c>
    </row>
    <row r="397" spans="1:11" ht="12.75" customHeight="1">
      <c r="A397" s="3">
        <v>27190290</v>
      </c>
      <c r="B397" s="133" t="s">
        <v>377</v>
      </c>
      <c r="C397" s="5" t="s">
        <v>497</v>
      </c>
      <c r="D397" s="67">
        <v>44578</v>
      </c>
      <c r="E397" s="7">
        <v>0.75</v>
      </c>
      <c r="F397" s="3" t="s">
        <v>157</v>
      </c>
      <c r="G397" s="10" t="s">
        <v>23</v>
      </c>
      <c r="H397" s="28" t="s">
        <v>352</v>
      </c>
      <c r="I397" s="28" t="s">
        <v>352</v>
      </c>
      <c r="J397" s="360" t="s">
        <v>352</v>
      </c>
      <c r="K397" s="113" t="s">
        <v>352</v>
      </c>
    </row>
    <row r="398" spans="1:11" ht="12.75" customHeight="1">
      <c r="A398" s="3">
        <v>27193424</v>
      </c>
      <c r="B398" s="133" t="s">
        <v>386</v>
      </c>
      <c r="C398" s="5" t="s">
        <v>498</v>
      </c>
      <c r="D398" s="67">
        <v>44569</v>
      </c>
      <c r="E398" s="7">
        <v>0.41666666666666669</v>
      </c>
      <c r="F398" s="3" t="s">
        <v>157</v>
      </c>
      <c r="G398" s="10" t="s">
        <v>23</v>
      </c>
      <c r="H398" s="28" t="s">
        <v>352</v>
      </c>
      <c r="I398" s="28" t="s">
        <v>352</v>
      </c>
      <c r="J398" s="360" t="s">
        <v>352</v>
      </c>
      <c r="K398" s="113" t="s">
        <v>352</v>
      </c>
    </row>
    <row r="399" spans="1:11" ht="12.75" customHeight="1">
      <c r="A399" s="3">
        <v>27224170</v>
      </c>
      <c r="B399" s="133" t="s">
        <v>15</v>
      </c>
      <c r="C399" s="5" t="s">
        <v>499</v>
      </c>
      <c r="D399" s="67">
        <v>44576</v>
      </c>
      <c r="E399" s="7">
        <v>0.79166666666666663</v>
      </c>
      <c r="F399" s="3" t="s">
        <v>143</v>
      </c>
      <c r="G399" s="10" t="s">
        <v>23</v>
      </c>
      <c r="H399" s="28" t="s">
        <v>352</v>
      </c>
      <c r="I399" s="28" t="s">
        <v>352</v>
      </c>
      <c r="J399" s="360" t="s">
        <v>352</v>
      </c>
      <c r="K399" s="113" t="s">
        <v>352</v>
      </c>
    </row>
    <row r="400" spans="1:11" ht="12.75" customHeight="1">
      <c r="A400" s="3">
        <v>27245453</v>
      </c>
      <c r="B400" s="133" t="s">
        <v>15</v>
      </c>
      <c r="C400" s="5" t="s">
        <v>500</v>
      </c>
      <c r="D400" s="67">
        <v>44569</v>
      </c>
      <c r="E400" s="7">
        <v>0.41666666666666669</v>
      </c>
      <c r="F400" s="3" t="s">
        <v>180</v>
      </c>
      <c r="G400" s="10" t="s">
        <v>23</v>
      </c>
      <c r="H400" s="28" t="s">
        <v>352</v>
      </c>
      <c r="I400" s="28" t="s">
        <v>352</v>
      </c>
      <c r="J400" s="360" t="s">
        <v>352</v>
      </c>
      <c r="K400" s="113" t="s">
        <v>352</v>
      </c>
    </row>
    <row r="401" spans="1:11" ht="12.75" customHeight="1">
      <c r="A401" s="3">
        <v>27242114</v>
      </c>
      <c r="B401" s="133" t="s">
        <v>354</v>
      </c>
      <c r="C401" s="5" t="s">
        <v>501</v>
      </c>
      <c r="D401" s="67">
        <v>44572</v>
      </c>
      <c r="E401" s="7">
        <v>0.625</v>
      </c>
      <c r="F401" s="3" t="s">
        <v>143</v>
      </c>
      <c r="G401" s="10" t="s">
        <v>23</v>
      </c>
      <c r="H401" s="28" t="s">
        <v>352</v>
      </c>
      <c r="I401" s="28" t="s">
        <v>352</v>
      </c>
      <c r="J401" s="360" t="s">
        <v>352</v>
      </c>
      <c r="K401" s="113" t="s">
        <v>352</v>
      </c>
    </row>
    <row r="402" spans="1:11" ht="12.75" customHeight="1">
      <c r="A402" s="3">
        <v>27240103</v>
      </c>
      <c r="B402" s="133" t="s">
        <v>354</v>
      </c>
      <c r="C402" s="5" t="s">
        <v>502</v>
      </c>
      <c r="D402" s="67">
        <v>44579</v>
      </c>
      <c r="E402" s="7">
        <v>0.625</v>
      </c>
      <c r="F402" s="3" t="s">
        <v>143</v>
      </c>
      <c r="G402" s="10" t="s">
        <v>23</v>
      </c>
      <c r="H402" s="28" t="s">
        <v>352</v>
      </c>
      <c r="I402" s="28" t="s">
        <v>352</v>
      </c>
      <c r="J402" s="360" t="s">
        <v>352</v>
      </c>
      <c r="K402" s="113" t="s">
        <v>352</v>
      </c>
    </row>
    <row r="403" spans="1:11" ht="12.75" customHeight="1">
      <c r="A403" s="31">
        <v>27241292</v>
      </c>
      <c r="B403" s="40" t="s">
        <v>15</v>
      </c>
      <c r="C403" s="58" t="s">
        <v>503</v>
      </c>
      <c r="D403" s="64">
        <v>44551</v>
      </c>
      <c r="E403" s="34">
        <v>0.75</v>
      </c>
      <c r="F403" s="48" t="s">
        <v>157</v>
      </c>
      <c r="G403" s="10" t="s">
        <v>23</v>
      </c>
      <c r="H403" s="28" t="s">
        <v>352</v>
      </c>
      <c r="I403" s="28" t="s">
        <v>352</v>
      </c>
      <c r="J403" s="360" t="s">
        <v>352</v>
      </c>
      <c r="K403" s="113" t="s">
        <v>352</v>
      </c>
    </row>
    <row r="404" spans="1:11" ht="12.75" customHeight="1">
      <c r="A404" s="31">
        <v>27271632</v>
      </c>
      <c r="B404" s="40" t="s">
        <v>354</v>
      </c>
      <c r="C404" s="58" t="s">
        <v>504</v>
      </c>
      <c r="D404" s="64">
        <v>44579</v>
      </c>
      <c r="E404" s="34">
        <v>0.70833333333333337</v>
      </c>
      <c r="F404" s="48" t="s">
        <v>157</v>
      </c>
      <c r="G404" s="10" t="s">
        <v>23</v>
      </c>
      <c r="H404" s="28" t="s">
        <v>352</v>
      </c>
      <c r="I404" s="28" t="s">
        <v>352</v>
      </c>
      <c r="J404" s="360" t="s">
        <v>352</v>
      </c>
      <c r="K404" s="113" t="s">
        <v>352</v>
      </c>
    </row>
    <row r="405" spans="1:11" ht="12.75" customHeight="1">
      <c r="A405" s="31">
        <v>27271076</v>
      </c>
      <c r="B405" s="40" t="s">
        <v>15</v>
      </c>
      <c r="C405" s="58" t="s">
        <v>505</v>
      </c>
      <c r="D405" s="64">
        <v>44569</v>
      </c>
      <c r="E405" s="34">
        <v>0.83333333333333337</v>
      </c>
      <c r="F405" s="48" t="s">
        <v>180</v>
      </c>
      <c r="G405" s="10" t="s">
        <v>23</v>
      </c>
      <c r="H405" s="28" t="s">
        <v>352</v>
      </c>
      <c r="I405" s="28" t="s">
        <v>352</v>
      </c>
      <c r="J405" s="360" t="s">
        <v>352</v>
      </c>
      <c r="K405" s="113" t="s">
        <v>352</v>
      </c>
    </row>
    <row r="406" spans="1:11" ht="12.75" customHeight="1">
      <c r="A406" s="31">
        <v>27270962</v>
      </c>
      <c r="B406" s="40" t="s">
        <v>15</v>
      </c>
      <c r="C406" s="58" t="s">
        <v>505</v>
      </c>
      <c r="D406" s="64">
        <v>44600</v>
      </c>
      <c r="E406" s="34">
        <v>0.83333333333333337</v>
      </c>
      <c r="F406" s="48" t="s">
        <v>180</v>
      </c>
      <c r="G406" s="10" t="s">
        <v>23</v>
      </c>
      <c r="H406" s="28" t="s">
        <v>352</v>
      </c>
      <c r="I406" s="28" t="s">
        <v>352</v>
      </c>
      <c r="J406" s="360" t="s">
        <v>352</v>
      </c>
      <c r="K406" s="113" t="s">
        <v>352</v>
      </c>
    </row>
    <row r="407" spans="1:11" ht="12.75" customHeight="1">
      <c r="A407" s="31">
        <v>27268749</v>
      </c>
      <c r="B407" s="40" t="s">
        <v>506</v>
      </c>
      <c r="C407" s="58" t="s">
        <v>507</v>
      </c>
      <c r="D407" s="64">
        <v>44549</v>
      </c>
      <c r="E407" s="34">
        <v>0.625</v>
      </c>
      <c r="F407" s="48" t="s">
        <v>157</v>
      </c>
      <c r="G407" s="10" t="s">
        <v>23</v>
      </c>
      <c r="H407" s="28" t="s">
        <v>352</v>
      </c>
      <c r="I407" s="28" t="s">
        <v>352</v>
      </c>
      <c r="J407" s="360" t="s">
        <v>352</v>
      </c>
      <c r="K407" s="113" t="s">
        <v>352</v>
      </c>
    </row>
    <row r="408" spans="1:11" ht="12.75" customHeight="1">
      <c r="A408" s="31">
        <v>27271689</v>
      </c>
      <c r="B408" s="40" t="s">
        <v>354</v>
      </c>
      <c r="C408" s="58" t="s">
        <v>508</v>
      </c>
      <c r="D408" s="64">
        <v>44533</v>
      </c>
      <c r="E408" s="34">
        <v>0.45833333333333331</v>
      </c>
      <c r="F408" s="48" t="s">
        <v>509</v>
      </c>
      <c r="G408" s="10" t="s">
        <v>23</v>
      </c>
      <c r="H408" s="28" t="s">
        <v>352</v>
      </c>
      <c r="I408" s="28" t="s">
        <v>352</v>
      </c>
      <c r="J408" s="360" t="s">
        <v>352</v>
      </c>
      <c r="K408" s="113" t="s">
        <v>352</v>
      </c>
    </row>
    <row r="409" spans="1:11" ht="12.75" customHeight="1">
      <c r="A409" s="31">
        <v>27293248</v>
      </c>
      <c r="B409" s="40" t="s">
        <v>506</v>
      </c>
      <c r="C409" s="58" t="s">
        <v>510</v>
      </c>
      <c r="D409" s="64">
        <v>44551</v>
      </c>
      <c r="E409" s="34">
        <v>0.83333333333333337</v>
      </c>
      <c r="F409" s="48" t="s">
        <v>157</v>
      </c>
      <c r="G409" s="10" t="s">
        <v>23</v>
      </c>
      <c r="H409" s="28" t="s">
        <v>352</v>
      </c>
      <c r="I409" s="28" t="s">
        <v>352</v>
      </c>
      <c r="J409" s="360" t="s">
        <v>352</v>
      </c>
      <c r="K409" s="113" t="s">
        <v>352</v>
      </c>
    </row>
    <row r="410" spans="1:11" ht="12.75" customHeight="1">
      <c r="A410" s="31">
        <v>27293721</v>
      </c>
      <c r="B410" s="40" t="s">
        <v>354</v>
      </c>
      <c r="C410" s="58" t="s">
        <v>511</v>
      </c>
      <c r="D410" s="64">
        <v>44578</v>
      </c>
      <c r="E410" s="34">
        <v>0.375</v>
      </c>
      <c r="F410" s="48" t="s">
        <v>143</v>
      </c>
      <c r="G410" s="10" t="s">
        <v>23</v>
      </c>
      <c r="H410" s="28" t="s">
        <v>352</v>
      </c>
      <c r="I410" s="28" t="s">
        <v>352</v>
      </c>
      <c r="J410" s="360" t="s">
        <v>352</v>
      </c>
      <c r="K410" s="113" t="s">
        <v>352</v>
      </c>
    </row>
    <row r="411" spans="1:11" ht="12.75" customHeight="1">
      <c r="A411" s="31">
        <v>27293897</v>
      </c>
      <c r="B411" s="40" t="s">
        <v>354</v>
      </c>
      <c r="C411" s="58" t="s">
        <v>512</v>
      </c>
      <c r="D411" s="64">
        <v>44587</v>
      </c>
      <c r="E411" s="34">
        <v>0.625</v>
      </c>
      <c r="F411" s="48" t="s">
        <v>143</v>
      </c>
      <c r="G411" s="10" t="s">
        <v>23</v>
      </c>
      <c r="H411" s="28" t="s">
        <v>352</v>
      </c>
      <c r="I411" s="28" t="s">
        <v>352</v>
      </c>
      <c r="J411" s="360" t="s">
        <v>352</v>
      </c>
      <c r="K411" s="113" t="s">
        <v>352</v>
      </c>
    </row>
    <row r="412" spans="1:11" ht="12.75" customHeight="1">
      <c r="A412" s="31">
        <v>27296642</v>
      </c>
      <c r="B412" s="40" t="s">
        <v>506</v>
      </c>
      <c r="C412" s="58" t="s">
        <v>510</v>
      </c>
      <c r="D412" s="64">
        <v>44551</v>
      </c>
      <c r="E412" s="34">
        <v>0.83333333333333337</v>
      </c>
      <c r="F412" s="48" t="s">
        <v>157</v>
      </c>
      <c r="G412" s="10" t="s">
        <v>23</v>
      </c>
      <c r="H412" s="28" t="s">
        <v>352</v>
      </c>
      <c r="I412" s="28" t="s">
        <v>352</v>
      </c>
      <c r="J412" s="360" t="s">
        <v>352</v>
      </c>
      <c r="K412" s="113" t="s">
        <v>352</v>
      </c>
    </row>
    <row r="413" spans="1:11" ht="12.75" customHeight="1">
      <c r="A413" s="31">
        <v>27297747</v>
      </c>
      <c r="B413" s="40" t="s">
        <v>506</v>
      </c>
      <c r="C413" s="58" t="s">
        <v>510</v>
      </c>
      <c r="D413" s="64">
        <v>44551</v>
      </c>
      <c r="E413" s="34">
        <v>0.83333333333333337</v>
      </c>
      <c r="F413" s="48" t="s">
        <v>157</v>
      </c>
      <c r="G413" s="10" t="s">
        <v>23</v>
      </c>
      <c r="H413" s="28" t="s">
        <v>352</v>
      </c>
      <c r="I413" s="28" t="s">
        <v>352</v>
      </c>
      <c r="J413" s="360" t="s">
        <v>352</v>
      </c>
      <c r="K413" s="113" t="s">
        <v>352</v>
      </c>
    </row>
    <row r="414" spans="1:11" ht="12.75" customHeight="1">
      <c r="A414" s="31">
        <v>27309411</v>
      </c>
      <c r="B414" s="40" t="s">
        <v>15</v>
      </c>
      <c r="C414" s="58" t="s">
        <v>513</v>
      </c>
      <c r="D414" s="64">
        <v>44591</v>
      </c>
      <c r="E414" s="34">
        <v>0.5</v>
      </c>
      <c r="F414" s="48" t="s">
        <v>180</v>
      </c>
      <c r="G414" s="10" t="s">
        <v>23</v>
      </c>
      <c r="H414" s="28" t="s">
        <v>352</v>
      </c>
      <c r="I414" s="28" t="s">
        <v>352</v>
      </c>
      <c r="J414" s="360" t="s">
        <v>352</v>
      </c>
      <c r="K414" s="113" t="s">
        <v>352</v>
      </c>
    </row>
    <row r="415" spans="1:11" ht="12.75" customHeight="1">
      <c r="A415" s="31">
        <v>27300017</v>
      </c>
      <c r="B415" s="40" t="s">
        <v>506</v>
      </c>
      <c r="C415" s="58" t="s">
        <v>510</v>
      </c>
      <c r="D415" s="64">
        <v>44551</v>
      </c>
      <c r="E415" s="34">
        <v>0.83333333333333337</v>
      </c>
      <c r="F415" s="48" t="s">
        <v>157</v>
      </c>
      <c r="G415" s="10" t="s">
        <v>23</v>
      </c>
      <c r="H415" s="28" t="s">
        <v>352</v>
      </c>
      <c r="I415" s="28" t="s">
        <v>352</v>
      </c>
      <c r="J415" s="360" t="s">
        <v>352</v>
      </c>
      <c r="K415" s="113" t="s">
        <v>352</v>
      </c>
    </row>
    <row r="416" spans="1:11" ht="12.75" customHeight="1">
      <c r="A416" s="31">
        <v>27309791</v>
      </c>
      <c r="B416" s="40" t="s">
        <v>354</v>
      </c>
      <c r="C416" s="58" t="s">
        <v>514</v>
      </c>
      <c r="D416" s="64">
        <v>44568</v>
      </c>
      <c r="E416" s="34">
        <v>0.875</v>
      </c>
      <c r="F416" s="48" t="s">
        <v>157</v>
      </c>
      <c r="G416" s="10" t="s">
        <v>23</v>
      </c>
      <c r="H416" s="28" t="s">
        <v>352</v>
      </c>
      <c r="I416" s="28" t="s">
        <v>352</v>
      </c>
      <c r="J416" s="360" t="s">
        <v>352</v>
      </c>
      <c r="K416" s="113" t="s">
        <v>352</v>
      </c>
    </row>
    <row r="417" spans="1:11" ht="12.75" customHeight="1">
      <c r="A417" s="31">
        <v>27308954</v>
      </c>
      <c r="B417" s="40" t="s">
        <v>506</v>
      </c>
      <c r="C417" s="58" t="s">
        <v>515</v>
      </c>
      <c r="D417" s="64">
        <v>44557</v>
      </c>
      <c r="E417" s="34">
        <v>0.79166666666666663</v>
      </c>
      <c r="F417" s="48" t="s">
        <v>157</v>
      </c>
      <c r="G417" s="10" t="s">
        <v>23</v>
      </c>
      <c r="H417" s="28" t="s">
        <v>352</v>
      </c>
      <c r="I417" s="28" t="s">
        <v>352</v>
      </c>
      <c r="J417" s="360" t="s">
        <v>352</v>
      </c>
      <c r="K417" s="113" t="s">
        <v>352</v>
      </c>
    </row>
    <row r="418" spans="1:11" ht="12.75" customHeight="1">
      <c r="A418" s="31">
        <v>27258307</v>
      </c>
      <c r="B418" s="40" t="s">
        <v>377</v>
      </c>
      <c r="C418" s="40">
        <v>51654</v>
      </c>
      <c r="D418" s="64">
        <v>44529</v>
      </c>
      <c r="E418" s="34">
        <v>0.33333333333333331</v>
      </c>
      <c r="F418" s="48" t="s">
        <v>509</v>
      </c>
      <c r="G418" s="10" t="s">
        <v>23</v>
      </c>
      <c r="H418" s="28" t="s">
        <v>352</v>
      </c>
      <c r="I418" s="28" t="s">
        <v>352</v>
      </c>
      <c r="J418" s="360" t="s">
        <v>352</v>
      </c>
      <c r="K418" s="113" t="s">
        <v>352</v>
      </c>
    </row>
    <row r="419" spans="1:11" ht="12.75" customHeight="1">
      <c r="A419" s="31">
        <v>27331183</v>
      </c>
      <c r="B419" s="40" t="s">
        <v>506</v>
      </c>
      <c r="C419" s="58" t="s">
        <v>516</v>
      </c>
      <c r="D419" s="64">
        <v>44560</v>
      </c>
      <c r="E419" s="34">
        <v>0.75</v>
      </c>
      <c r="F419" s="48" t="s">
        <v>157</v>
      </c>
      <c r="G419" s="10" t="s">
        <v>23</v>
      </c>
      <c r="H419" s="28" t="s">
        <v>352</v>
      </c>
      <c r="I419" s="28" t="s">
        <v>352</v>
      </c>
      <c r="J419" s="360" t="s">
        <v>352</v>
      </c>
      <c r="K419" s="113" t="s">
        <v>352</v>
      </c>
    </row>
    <row r="420" spans="1:11" ht="12.75" customHeight="1">
      <c r="A420" s="31">
        <v>27336876</v>
      </c>
      <c r="B420" s="40" t="s">
        <v>81</v>
      </c>
      <c r="C420" s="58" t="s">
        <v>517</v>
      </c>
      <c r="D420" s="64">
        <v>44564</v>
      </c>
      <c r="E420" s="34">
        <v>0.79166666666666663</v>
      </c>
      <c r="F420" s="48" t="s">
        <v>157</v>
      </c>
      <c r="G420" s="10" t="s">
        <v>23</v>
      </c>
      <c r="H420" s="28" t="s">
        <v>352</v>
      </c>
      <c r="I420" s="28" t="s">
        <v>352</v>
      </c>
      <c r="J420" s="360" t="s">
        <v>352</v>
      </c>
      <c r="K420" s="113" t="s">
        <v>352</v>
      </c>
    </row>
    <row r="421" spans="1:11" ht="12.75" customHeight="1">
      <c r="A421" s="31">
        <v>27336426</v>
      </c>
      <c r="B421" s="40" t="s">
        <v>364</v>
      </c>
      <c r="C421" s="58" t="s">
        <v>518</v>
      </c>
      <c r="D421" s="64">
        <v>44558</v>
      </c>
      <c r="E421" s="34">
        <v>0.625</v>
      </c>
      <c r="F421" s="48" t="s">
        <v>509</v>
      </c>
      <c r="G421" s="10" t="s">
        <v>23</v>
      </c>
      <c r="H421" s="28" t="s">
        <v>352</v>
      </c>
      <c r="I421" s="28" t="s">
        <v>352</v>
      </c>
      <c r="J421" s="360" t="s">
        <v>352</v>
      </c>
      <c r="K421" s="113" t="s">
        <v>352</v>
      </c>
    </row>
    <row r="422" spans="1:11" ht="12.75" customHeight="1">
      <c r="A422" s="31">
        <v>27348212</v>
      </c>
      <c r="B422" s="40" t="s">
        <v>354</v>
      </c>
      <c r="C422" s="58" t="s">
        <v>519</v>
      </c>
      <c r="D422" s="64">
        <v>44594</v>
      </c>
      <c r="E422" s="34">
        <v>0.66666666666666663</v>
      </c>
      <c r="F422" s="48" t="s">
        <v>143</v>
      </c>
      <c r="G422" s="10" t="s">
        <v>23</v>
      </c>
      <c r="H422" s="28" t="s">
        <v>352</v>
      </c>
      <c r="I422" s="28" t="s">
        <v>352</v>
      </c>
      <c r="J422" s="360" t="s">
        <v>352</v>
      </c>
      <c r="K422" s="113" t="s">
        <v>352</v>
      </c>
    </row>
    <row r="423" spans="1:11" ht="12.75" customHeight="1">
      <c r="A423" s="31">
        <v>27348997</v>
      </c>
      <c r="B423" s="40" t="s">
        <v>15</v>
      </c>
      <c r="C423" s="58" t="s">
        <v>520</v>
      </c>
      <c r="D423" s="64">
        <v>44590</v>
      </c>
      <c r="E423" s="34">
        <v>0.41666666666666669</v>
      </c>
      <c r="F423" s="48" t="s">
        <v>143</v>
      </c>
      <c r="G423" s="10" t="s">
        <v>23</v>
      </c>
      <c r="H423" s="28" t="s">
        <v>352</v>
      </c>
      <c r="I423" s="28" t="s">
        <v>352</v>
      </c>
      <c r="J423" s="360" t="s">
        <v>352</v>
      </c>
      <c r="K423" s="113" t="s">
        <v>352</v>
      </c>
    </row>
    <row r="424" spans="1:11" ht="12.75" customHeight="1">
      <c r="A424" s="31">
        <v>27349883</v>
      </c>
      <c r="B424" s="40" t="s">
        <v>354</v>
      </c>
      <c r="C424" s="58" t="s">
        <v>521</v>
      </c>
      <c r="D424" s="64">
        <v>44556</v>
      </c>
      <c r="E424" s="34">
        <v>0.66666666666666663</v>
      </c>
      <c r="F424" s="48" t="s">
        <v>143</v>
      </c>
      <c r="G424" s="10" t="s">
        <v>23</v>
      </c>
      <c r="H424" s="28" t="s">
        <v>352</v>
      </c>
      <c r="I424" s="28" t="s">
        <v>352</v>
      </c>
      <c r="J424" s="360" t="s">
        <v>352</v>
      </c>
      <c r="K424" s="113" t="s">
        <v>352</v>
      </c>
    </row>
    <row r="425" spans="1:11" ht="12.75" customHeight="1">
      <c r="A425" s="31">
        <v>27348990</v>
      </c>
      <c r="B425" s="40" t="s">
        <v>354</v>
      </c>
      <c r="C425" s="58" t="s">
        <v>522</v>
      </c>
      <c r="D425" s="64">
        <v>44587</v>
      </c>
      <c r="E425" s="34">
        <v>0.625</v>
      </c>
      <c r="F425" s="48" t="s">
        <v>143</v>
      </c>
      <c r="G425" s="10" t="s">
        <v>23</v>
      </c>
      <c r="H425" s="28" t="s">
        <v>352</v>
      </c>
      <c r="I425" s="28" t="s">
        <v>352</v>
      </c>
      <c r="J425" s="360" t="s">
        <v>352</v>
      </c>
      <c r="K425" s="113" t="s">
        <v>352</v>
      </c>
    </row>
    <row r="426" spans="1:11" ht="12.75" customHeight="1">
      <c r="A426" s="31">
        <v>27407708</v>
      </c>
      <c r="B426" s="40" t="s">
        <v>15</v>
      </c>
      <c r="C426" s="58" t="s">
        <v>523</v>
      </c>
      <c r="D426" s="64">
        <v>44577</v>
      </c>
      <c r="E426" s="34">
        <v>0.41666666666666669</v>
      </c>
      <c r="F426" s="48" t="s">
        <v>143</v>
      </c>
      <c r="G426" s="10" t="s">
        <v>23</v>
      </c>
      <c r="H426" s="28" t="s">
        <v>352</v>
      </c>
      <c r="I426" s="28" t="s">
        <v>352</v>
      </c>
      <c r="J426" s="360" t="s">
        <v>352</v>
      </c>
      <c r="K426" s="113" t="s">
        <v>352</v>
      </c>
    </row>
    <row r="427" spans="1:11" ht="12.75" customHeight="1">
      <c r="A427" s="31">
        <v>27405618</v>
      </c>
      <c r="B427" s="40" t="s">
        <v>506</v>
      </c>
      <c r="C427" s="58" t="s">
        <v>524</v>
      </c>
      <c r="D427" s="64">
        <v>44596</v>
      </c>
      <c r="E427" s="34">
        <v>0.75</v>
      </c>
      <c r="F427" s="48" t="s">
        <v>157</v>
      </c>
      <c r="G427" s="10" t="s">
        <v>23</v>
      </c>
      <c r="H427" s="28" t="s">
        <v>352</v>
      </c>
      <c r="I427" s="28" t="s">
        <v>352</v>
      </c>
      <c r="J427" s="360" t="s">
        <v>352</v>
      </c>
      <c r="K427" s="113" t="s">
        <v>352</v>
      </c>
    </row>
    <row r="428" spans="1:11" ht="12.75" customHeight="1">
      <c r="A428" s="31">
        <v>27389747</v>
      </c>
      <c r="B428" s="40" t="s">
        <v>15</v>
      </c>
      <c r="C428" s="58" t="s">
        <v>525</v>
      </c>
      <c r="D428" s="64">
        <v>44577</v>
      </c>
      <c r="E428" s="34">
        <v>0.75</v>
      </c>
      <c r="F428" s="48" t="s">
        <v>143</v>
      </c>
      <c r="G428" s="10" t="s">
        <v>23</v>
      </c>
      <c r="H428" s="28" t="s">
        <v>352</v>
      </c>
      <c r="I428" s="28" t="s">
        <v>352</v>
      </c>
      <c r="J428" s="360" t="s">
        <v>352</v>
      </c>
      <c r="K428" s="113" t="s">
        <v>352</v>
      </c>
    </row>
    <row r="429" spans="1:11" ht="12.75" customHeight="1">
      <c r="A429" s="31">
        <v>27401352</v>
      </c>
      <c r="B429" s="40" t="s">
        <v>526</v>
      </c>
      <c r="C429" s="58" t="s">
        <v>527</v>
      </c>
      <c r="D429" s="64">
        <v>44559</v>
      </c>
      <c r="E429" s="34">
        <v>0.79166666666666663</v>
      </c>
      <c r="F429" s="48" t="s">
        <v>509</v>
      </c>
      <c r="G429" s="10" t="s">
        <v>23</v>
      </c>
      <c r="H429" s="28" t="s">
        <v>352</v>
      </c>
      <c r="I429" s="28" t="s">
        <v>352</v>
      </c>
      <c r="J429" s="360" t="s">
        <v>352</v>
      </c>
      <c r="K429" s="113" t="s">
        <v>352</v>
      </c>
    </row>
    <row r="430" spans="1:11" ht="12.75" customHeight="1">
      <c r="A430" s="31">
        <v>27400893</v>
      </c>
      <c r="B430" s="40" t="s">
        <v>354</v>
      </c>
      <c r="C430" s="58" t="s">
        <v>528</v>
      </c>
      <c r="D430" s="64">
        <v>44559</v>
      </c>
      <c r="E430" s="34">
        <v>0.75</v>
      </c>
      <c r="F430" s="48" t="s">
        <v>157</v>
      </c>
      <c r="G430" s="10" t="s">
        <v>23</v>
      </c>
      <c r="H430" s="28" t="s">
        <v>352</v>
      </c>
      <c r="I430" s="28" t="s">
        <v>352</v>
      </c>
      <c r="J430" s="360" t="s">
        <v>352</v>
      </c>
      <c r="K430" s="113" t="s">
        <v>352</v>
      </c>
    </row>
    <row r="431" spans="1:11" ht="12.75" customHeight="1">
      <c r="A431" s="31">
        <v>27388727</v>
      </c>
      <c r="B431" s="40" t="s">
        <v>506</v>
      </c>
      <c r="C431" s="58" t="s">
        <v>529</v>
      </c>
      <c r="D431" s="64">
        <v>44559</v>
      </c>
      <c r="E431" s="34">
        <v>0.79166666666666663</v>
      </c>
      <c r="F431" s="48" t="s">
        <v>157</v>
      </c>
      <c r="G431" s="10" t="s">
        <v>23</v>
      </c>
      <c r="H431" s="28" t="s">
        <v>352</v>
      </c>
      <c r="I431" s="28" t="s">
        <v>352</v>
      </c>
      <c r="J431" s="360" t="s">
        <v>352</v>
      </c>
      <c r="K431" s="113" t="s">
        <v>352</v>
      </c>
    </row>
    <row r="432" spans="1:11" ht="12.75" customHeight="1">
      <c r="A432" s="31">
        <v>27387014</v>
      </c>
      <c r="B432" s="40" t="s">
        <v>81</v>
      </c>
      <c r="C432" s="58" t="s">
        <v>530</v>
      </c>
      <c r="D432" s="64">
        <v>44570</v>
      </c>
      <c r="E432" s="34">
        <v>0.79166666666666663</v>
      </c>
      <c r="F432" s="48" t="s">
        <v>157</v>
      </c>
      <c r="G432" s="10" t="s">
        <v>23</v>
      </c>
      <c r="H432" s="28" t="s">
        <v>352</v>
      </c>
      <c r="I432" s="28" t="s">
        <v>352</v>
      </c>
      <c r="J432" s="360" t="s">
        <v>352</v>
      </c>
      <c r="K432" s="113" t="s">
        <v>352</v>
      </c>
    </row>
    <row r="433" spans="1:11" ht="12.75" customHeight="1">
      <c r="A433" s="31">
        <v>27386494</v>
      </c>
      <c r="B433" s="40" t="s">
        <v>354</v>
      </c>
      <c r="C433" s="58" t="s">
        <v>531</v>
      </c>
      <c r="D433" s="64">
        <v>44593</v>
      </c>
      <c r="E433" s="34">
        <v>0.625</v>
      </c>
      <c r="F433" s="48" t="s">
        <v>532</v>
      </c>
      <c r="G433" s="10" t="s">
        <v>23</v>
      </c>
      <c r="H433" s="28" t="s">
        <v>352</v>
      </c>
      <c r="I433" s="28" t="s">
        <v>352</v>
      </c>
      <c r="J433" s="360" t="s">
        <v>352</v>
      </c>
      <c r="K433" s="113" t="s">
        <v>352</v>
      </c>
    </row>
    <row r="434" spans="1:11" ht="12.75" customHeight="1">
      <c r="A434" s="31">
        <v>27385798</v>
      </c>
      <c r="B434" s="40" t="s">
        <v>354</v>
      </c>
      <c r="C434" s="58" t="s">
        <v>533</v>
      </c>
      <c r="D434" s="64">
        <v>44567</v>
      </c>
      <c r="E434" s="34">
        <v>0.70833333333333337</v>
      </c>
      <c r="F434" s="48" t="s">
        <v>143</v>
      </c>
      <c r="G434" s="10" t="s">
        <v>23</v>
      </c>
      <c r="H434" s="28" t="s">
        <v>352</v>
      </c>
      <c r="I434" s="28" t="s">
        <v>352</v>
      </c>
      <c r="J434" s="360" t="s">
        <v>352</v>
      </c>
      <c r="K434" s="113" t="s">
        <v>352</v>
      </c>
    </row>
    <row r="435" spans="1:11" ht="12.75" customHeight="1">
      <c r="A435" s="31">
        <v>26934091</v>
      </c>
      <c r="B435" s="40" t="s">
        <v>534</v>
      </c>
      <c r="C435" s="58" t="s">
        <v>535</v>
      </c>
      <c r="D435" s="67">
        <v>44521</v>
      </c>
      <c r="E435" s="7">
        <v>0.41666666666666669</v>
      </c>
      <c r="F435" s="3" t="s">
        <v>263</v>
      </c>
      <c r="G435" s="10" t="s">
        <v>23</v>
      </c>
      <c r="H435" s="3" t="s">
        <v>352</v>
      </c>
      <c r="I435" s="3" t="s">
        <v>352</v>
      </c>
      <c r="J435" s="68" t="s">
        <v>352</v>
      </c>
      <c r="K435" s="102" t="s">
        <v>536</v>
      </c>
    </row>
    <row r="436" spans="1:11" ht="12.75" customHeight="1">
      <c r="A436" s="5">
        <v>27455725</v>
      </c>
      <c r="B436" s="133" t="s">
        <v>537</v>
      </c>
      <c r="C436" s="5" t="s">
        <v>538</v>
      </c>
      <c r="D436" s="67">
        <v>44573</v>
      </c>
      <c r="E436" s="7">
        <v>0.375</v>
      </c>
      <c r="F436" s="3" t="s">
        <v>509</v>
      </c>
      <c r="G436" s="10" t="s">
        <v>23</v>
      </c>
      <c r="H436" s="3" t="s">
        <v>352</v>
      </c>
      <c r="I436" s="28" t="s">
        <v>352</v>
      </c>
      <c r="J436" s="360" t="s">
        <v>352</v>
      </c>
      <c r="K436" s="113" t="s">
        <v>352</v>
      </c>
    </row>
    <row r="437" spans="1:11" ht="12.75" customHeight="1">
      <c r="A437" s="5">
        <v>27449387</v>
      </c>
      <c r="B437" s="133" t="s">
        <v>354</v>
      </c>
      <c r="C437" s="5" t="s">
        <v>539</v>
      </c>
      <c r="D437" s="67">
        <v>44574</v>
      </c>
      <c r="E437" s="7">
        <v>0.41666666666666669</v>
      </c>
      <c r="F437" s="3" t="s">
        <v>263</v>
      </c>
      <c r="G437" s="10" t="s">
        <v>23</v>
      </c>
      <c r="H437" s="3" t="s">
        <v>352</v>
      </c>
      <c r="I437" s="28" t="s">
        <v>352</v>
      </c>
      <c r="J437" s="360" t="s">
        <v>352</v>
      </c>
      <c r="K437" s="113" t="s">
        <v>352</v>
      </c>
    </row>
    <row r="438" spans="1:11" ht="12.75" customHeight="1">
      <c r="A438" s="5">
        <v>27467756</v>
      </c>
      <c r="B438" s="133" t="s">
        <v>81</v>
      </c>
      <c r="C438" s="5" t="s">
        <v>288</v>
      </c>
      <c r="D438" s="67">
        <v>44560</v>
      </c>
      <c r="E438" s="7">
        <v>0.79166666666666663</v>
      </c>
      <c r="F438" s="68" t="s">
        <v>180</v>
      </c>
      <c r="G438" s="69" t="s">
        <v>23</v>
      </c>
      <c r="H438" s="3" t="s">
        <v>540</v>
      </c>
      <c r="I438" s="28" t="s">
        <v>352</v>
      </c>
      <c r="J438" s="360" t="s">
        <v>352</v>
      </c>
      <c r="K438" s="113" t="s">
        <v>352</v>
      </c>
    </row>
    <row r="439" spans="1:11" ht="12.75" customHeight="1">
      <c r="A439" s="5">
        <v>27468323</v>
      </c>
      <c r="B439" s="133" t="s">
        <v>506</v>
      </c>
      <c r="C439" s="5" t="s">
        <v>541</v>
      </c>
      <c r="D439" s="67">
        <v>44589</v>
      </c>
      <c r="E439" s="7">
        <v>0.45833333333333331</v>
      </c>
      <c r="F439" s="3" t="s">
        <v>157</v>
      </c>
      <c r="G439" s="10" t="s">
        <v>23</v>
      </c>
      <c r="H439" s="3" t="s">
        <v>352</v>
      </c>
      <c r="I439" s="28" t="s">
        <v>352</v>
      </c>
      <c r="J439" s="360" t="s">
        <v>352</v>
      </c>
      <c r="K439" s="113" t="s">
        <v>352</v>
      </c>
    </row>
    <row r="440" spans="1:11" ht="12.75" customHeight="1">
      <c r="A440" s="5">
        <v>27389747</v>
      </c>
      <c r="B440" s="133" t="s">
        <v>534</v>
      </c>
      <c r="C440" s="5" t="s">
        <v>525</v>
      </c>
      <c r="D440" s="67">
        <v>44577</v>
      </c>
      <c r="E440" s="7">
        <v>0.75</v>
      </c>
      <c r="F440" s="3" t="s">
        <v>263</v>
      </c>
      <c r="G440" s="10" t="s">
        <v>23</v>
      </c>
      <c r="H440" s="3" t="s">
        <v>352</v>
      </c>
      <c r="I440" s="28" t="s">
        <v>352</v>
      </c>
      <c r="J440" s="360" t="s">
        <v>352</v>
      </c>
      <c r="K440" s="113" t="s">
        <v>352</v>
      </c>
    </row>
    <row r="441" spans="1:11" ht="12.75" customHeight="1">
      <c r="A441" s="5">
        <v>27434133</v>
      </c>
      <c r="B441" s="133" t="s">
        <v>542</v>
      </c>
      <c r="C441" s="5" t="s">
        <v>543</v>
      </c>
      <c r="D441" s="67">
        <v>44576</v>
      </c>
      <c r="E441" s="7">
        <v>0.83333333333333337</v>
      </c>
      <c r="F441" s="3" t="s">
        <v>157</v>
      </c>
      <c r="G441" s="10" t="s">
        <v>23</v>
      </c>
      <c r="H441" s="3" t="s">
        <v>352</v>
      </c>
      <c r="I441" s="28" t="s">
        <v>352</v>
      </c>
      <c r="J441" s="360" t="s">
        <v>352</v>
      </c>
      <c r="K441" s="113" t="s">
        <v>352</v>
      </c>
    </row>
    <row r="442" spans="1:11" ht="12.75" customHeight="1">
      <c r="A442" s="5">
        <v>27423553</v>
      </c>
      <c r="B442" s="133" t="s">
        <v>534</v>
      </c>
      <c r="C442" s="5" t="s">
        <v>544</v>
      </c>
      <c r="D442" s="67">
        <v>44598</v>
      </c>
      <c r="E442" s="7">
        <v>0.5</v>
      </c>
      <c r="F442" s="3" t="s">
        <v>263</v>
      </c>
      <c r="G442" s="10" t="s">
        <v>23</v>
      </c>
      <c r="H442" s="3" t="s">
        <v>352</v>
      </c>
      <c r="I442" s="3" t="s">
        <v>352</v>
      </c>
      <c r="J442" s="68" t="s">
        <v>352</v>
      </c>
      <c r="K442" s="102" t="s">
        <v>536</v>
      </c>
    </row>
    <row r="443" spans="1:11" ht="12.75" customHeight="1">
      <c r="A443" s="5">
        <v>27432974</v>
      </c>
      <c r="B443" s="133" t="s">
        <v>534</v>
      </c>
      <c r="C443" s="5" t="s">
        <v>545</v>
      </c>
      <c r="D443" s="67">
        <v>44569</v>
      </c>
      <c r="E443" s="7">
        <v>0.625</v>
      </c>
      <c r="F443" s="3" t="s">
        <v>263</v>
      </c>
      <c r="G443" s="10" t="s">
        <v>23</v>
      </c>
      <c r="H443" s="3" t="s">
        <v>352</v>
      </c>
      <c r="I443" s="28" t="s">
        <v>352</v>
      </c>
      <c r="J443" s="360" t="s">
        <v>352</v>
      </c>
      <c r="K443" s="113" t="s">
        <v>352</v>
      </c>
    </row>
    <row r="444" spans="1:11" ht="12.75" customHeight="1">
      <c r="A444" s="5">
        <v>27423870</v>
      </c>
      <c r="B444" s="133" t="s">
        <v>534</v>
      </c>
      <c r="C444" s="5" t="s">
        <v>546</v>
      </c>
      <c r="D444" s="67">
        <v>44598</v>
      </c>
      <c r="E444" s="7">
        <v>0.5</v>
      </c>
      <c r="F444" s="3" t="s">
        <v>263</v>
      </c>
      <c r="G444" s="10" t="s">
        <v>23</v>
      </c>
      <c r="H444" s="3" t="s">
        <v>352</v>
      </c>
      <c r="I444" s="28" t="s">
        <v>352</v>
      </c>
      <c r="J444" s="360" t="s">
        <v>352</v>
      </c>
      <c r="K444" s="113" t="s">
        <v>352</v>
      </c>
    </row>
    <row r="445" spans="1:11" ht="12.75" customHeight="1">
      <c r="A445" s="5">
        <v>27489180</v>
      </c>
      <c r="B445" s="133" t="s">
        <v>547</v>
      </c>
      <c r="C445" s="5" t="s">
        <v>548</v>
      </c>
      <c r="D445" s="67">
        <v>44588</v>
      </c>
      <c r="E445" s="7">
        <v>0.41666666666666669</v>
      </c>
      <c r="F445" s="3" t="s">
        <v>157</v>
      </c>
      <c r="G445" s="10" t="s">
        <v>23</v>
      </c>
      <c r="H445" s="3" t="s">
        <v>352</v>
      </c>
      <c r="I445" s="28" t="s">
        <v>352</v>
      </c>
      <c r="J445" s="360" t="s">
        <v>352</v>
      </c>
      <c r="K445" s="113" t="s">
        <v>352</v>
      </c>
    </row>
    <row r="446" spans="1:11" ht="12.75" customHeight="1">
      <c r="A446" s="5">
        <v>27194171</v>
      </c>
      <c r="B446" s="133" t="s">
        <v>526</v>
      </c>
      <c r="C446" s="5" t="s">
        <v>549</v>
      </c>
      <c r="D446" s="67">
        <v>44550</v>
      </c>
      <c r="E446" s="7">
        <v>0.75</v>
      </c>
      <c r="F446" s="3" t="s">
        <v>263</v>
      </c>
      <c r="G446" s="10" t="s">
        <v>23</v>
      </c>
      <c r="H446" s="3" t="s">
        <v>540</v>
      </c>
      <c r="I446" s="28" t="s">
        <v>352</v>
      </c>
      <c r="J446" s="360" t="s">
        <v>352</v>
      </c>
      <c r="K446" s="113" t="s">
        <v>352</v>
      </c>
    </row>
    <row r="447" spans="1:11" ht="12.75" customHeight="1">
      <c r="A447" s="5">
        <v>27494306</v>
      </c>
      <c r="B447" s="133" t="s">
        <v>526</v>
      </c>
      <c r="C447" s="5" t="s">
        <v>549</v>
      </c>
      <c r="D447" s="67">
        <v>44550</v>
      </c>
      <c r="E447" s="7">
        <v>0.75</v>
      </c>
      <c r="F447" s="3" t="s">
        <v>263</v>
      </c>
      <c r="G447" s="10" t="s">
        <v>23</v>
      </c>
      <c r="H447" s="3" t="s">
        <v>550</v>
      </c>
      <c r="I447" s="28" t="s">
        <v>352</v>
      </c>
      <c r="J447" s="360" t="s">
        <v>352</v>
      </c>
      <c r="K447" s="113" t="s">
        <v>352</v>
      </c>
    </row>
    <row r="448" spans="1:11" ht="12.75" customHeight="1">
      <c r="A448" s="5">
        <v>27504332</v>
      </c>
      <c r="B448" s="133" t="s">
        <v>534</v>
      </c>
      <c r="C448" s="5" t="s">
        <v>551</v>
      </c>
      <c r="D448" s="67">
        <v>44583</v>
      </c>
      <c r="E448" s="7">
        <v>0.41666666666666669</v>
      </c>
      <c r="F448" s="3" t="s">
        <v>157</v>
      </c>
      <c r="G448" s="10" t="s">
        <v>23</v>
      </c>
      <c r="H448" s="3" t="s">
        <v>352</v>
      </c>
      <c r="I448" s="28" t="s">
        <v>352</v>
      </c>
      <c r="J448" s="360" t="s">
        <v>352</v>
      </c>
      <c r="K448" s="113" t="s">
        <v>352</v>
      </c>
    </row>
    <row r="449" spans="1:11" ht="12.75" customHeight="1">
      <c r="A449" s="5">
        <v>27488639</v>
      </c>
      <c r="B449" s="133" t="s">
        <v>552</v>
      </c>
      <c r="C449" s="5" t="s">
        <v>553</v>
      </c>
      <c r="D449" s="67">
        <v>44607</v>
      </c>
      <c r="E449" s="7">
        <v>0.875</v>
      </c>
      <c r="F449" s="3" t="s">
        <v>143</v>
      </c>
      <c r="G449" s="10" t="s">
        <v>23</v>
      </c>
      <c r="H449" s="3" t="s">
        <v>352</v>
      </c>
      <c r="I449" s="3" t="s">
        <v>352</v>
      </c>
      <c r="J449" s="68" t="s">
        <v>352</v>
      </c>
      <c r="K449" s="102" t="s">
        <v>536</v>
      </c>
    </row>
    <row r="450" spans="1:11" ht="12.75" customHeight="1">
      <c r="A450" s="5">
        <v>27489239</v>
      </c>
      <c r="B450" s="133" t="s">
        <v>534</v>
      </c>
      <c r="C450" s="5" t="s">
        <v>554</v>
      </c>
      <c r="D450" s="67">
        <v>44576</v>
      </c>
      <c r="E450" s="7">
        <v>0.45833333333333331</v>
      </c>
      <c r="F450" s="3" t="s">
        <v>263</v>
      </c>
      <c r="G450" s="10" t="s">
        <v>23</v>
      </c>
      <c r="H450" s="3" t="s">
        <v>352</v>
      </c>
      <c r="I450" s="28" t="s">
        <v>352</v>
      </c>
      <c r="J450" s="360" t="s">
        <v>352</v>
      </c>
      <c r="K450" s="113" t="s">
        <v>352</v>
      </c>
    </row>
    <row r="451" spans="1:11" ht="12.75" customHeight="1">
      <c r="A451" s="5">
        <v>27504352</v>
      </c>
      <c r="B451" s="133" t="s">
        <v>534</v>
      </c>
      <c r="C451" s="5" t="s">
        <v>555</v>
      </c>
      <c r="D451" s="67">
        <v>44576</v>
      </c>
      <c r="E451" s="7">
        <v>0.41666666666666669</v>
      </c>
      <c r="F451" s="3" t="s">
        <v>143</v>
      </c>
      <c r="G451" s="10" t="s">
        <v>23</v>
      </c>
      <c r="H451" s="3" t="s">
        <v>352</v>
      </c>
      <c r="I451" s="28" t="s">
        <v>352</v>
      </c>
      <c r="J451" s="360" t="s">
        <v>352</v>
      </c>
      <c r="K451" s="113" t="s">
        <v>352</v>
      </c>
    </row>
    <row r="452" spans="1:11" ht="12.75" customHeight="1">
      <c r="A452" s="5">
        <v>27525825</v>
      </c>
      <c r="B452" s="133" t="s">
        <v>354</v>
      </c>
      <c r="C452" s="5" t="s">
        <v>556</v>
      </c>
      <c r="D452" s="67">
        <v>44608</v>
      </c>
      <c r="E452" s="7">
        <v>0.625</v>
      </c>
      <c r="F452" s="3" t="s">
        <v>157</v>
      </c>
      <c r="G452" s="10" t="s">
        <v>23</v>
      </c>
      <c r="H452" s="3" t="s">
        <v>352</v>
      </c>
      <c r="I452" s="28" t="s">
        <v>352</v>
      </c>
      <c r="J452" s="360" t="s">
        <v>352</v>
      </c>
      <c r="K452" s="113" t="s">
        <v>352</v>
      </c>
    </row>
    <row r="453" spans="1:11" ht="12.75" customHeight="1">
      <c r="A453" s="5">
        <v>27563461</v>
      </c>
      <c r="B453" s="133" t="s">
        <v>81</v>
      </c>
      <c r="C453" s="5" t="s">
        <v>288</v>
      </c>
      <c r="D453" s="67">
        <v>44578</v>
      </c>
      <c r="E453" s="7">
        <v>0.75</v>
      </c>
      <c r="F453" s="3" t="s">
        <v>281</v>
      </c>
      <c r="G453" s="10" t="s">
        <v>23</v>
      </c>
      <c r="H453" s="3" t="s">
        <v>352</v>
      </c>
      <c r="I453" s="28" t="s">
        <v>352</v>
      </c>
      <c r="J453" s="360" t="s">
        <v>352</v>
      </c>
      <c r="K453" s="113" t="s">
        <v>352</v>
      </c>
    </row>
    <row r="454" spans="1:11" ht="12.75" customHeight="1">
      <c r="A454" s="5">
        <v>27572663</v>
      </c>
      <c r="B454" s="133" t="s">
        <v>506</v>
      </c>
      <c r="C454" s="5" t="s">
        <v>557</v>
      </c>
      <c r="D454" s="67">
        <v>44590</v>
      </c>
      <c r="E454" s="7">
        <v>0.79166666666666663</v>
      </c>
      <c r="F454" s="3" t="s">
        <v>157</v>
      </c>
      <c r="G454" s="10" t="s">
        <v>23</v>
      </c>
      <c r="H454" s="3" t="s">
        <v>352</v>
      </c>
      <c r="I454" s="28" t="s">
        <v>352</v>
      </c>
      <c r="J454" s="360" t="s">
        <v>352</v>
      </c>
      <c r="K454" s="113" t="s">
        <v>352</v>
      </c>
    </row>
    <row r="455" spans="1:11" ht="12.75" customHeight="1">
      <c r="A455" s="5">
        <v>27598746</v>
      </c>
      <c r="B455" s="133" t="s">
        <v>526</v>
      </c>
      <c r="C455" s="5" t="s">
        <v>558</v>
      </c>
      <c r="D455" s="67">
        <v>44581</v>
      </c>
      <c r="E455" s="7">
        <v>0.75</v>
      </c>
      <c r="F455" s="3" t="s">
        <v>263</v>
      </c>
      <c r="G455" s="10" t="s">
        <v>23</v>
      </c>
      <c r="H455" s="3" t="s">
        <v>352</v>
      </c>
      <c r="I455" s="28" t="s">
        <v>352</v>
      </c>
      <c r="J455" s="360" t="s">
        <v>352</v>
      </c>
      <c r="K455" s="113" t="s">
        <v>352</v>
      </c>
    </row>
    <row r="456" spans="1:11" ht="12.75" customHeight="1">
      <c r="A456" s="5">
        <v>27593365</v>
      </c>
      <c r="B456" s="133" t="s">
        <v>506</v>
      </c>
      <c r="C456" s="5" t="s">
        <v>559</v>
      </c>
      <c r="D456" s="67">
        <v>44561</v>
      </c>
      <c r="E456" s="7">
        <v>0.58333333333333337</v>
      </c>
      <c r="F456" s="3" t="s">
        <v>157</v>
      </c>
      <c r="G456" s="10" t="s">
        <v>23</v>
      </c>
      <c r="H456" s="3" t="s">
        <v>540</v>
      </c>
      <c r="I456" s="3" t="s">
        <v>352</v>
      </c>
      <c r="J456" s="68" t="s">
        <v>352</v>
      </c>
      <c r="K456" s="102" t="s">
        <v>536</v>
      </c>
    </row>
    <row r="457" spans="1:11" ht="12.75" customHeight="1">
      <c r="A457" s="5">
        <v>27654001</v>
      </c>
      <c r="B457" s="133" t="s">
        <v>24</v>
      </c>
      <c r="C457" s="5" t="s">
        <v>560</v>
      </c>
      <c r="D457" s="67">
        <v>44621</v>
      </c>
      <c r="E457" s="7">
        <v>0.70833333333333337</v>
      </c>
      <c r="F457" s="3" t="s">
        <v>263</v>
      </c>
      <c r="G457" s="10" t="s">
        <v>23</v>
      </c>
      <c r="H457" s="3" t="s">
        <v>352</v>
      </c>
      <c r="I457" s="28" t="s">
        <v>352</v>
      </c>
      <c r="J457" s="360" t="s">
        <v>352</v>
      </c>
      <c r="K457" s="113" t="s">
        <v>352</v>
      </c>
    </row>
    <row r="458" spans="1:11" ht="12.75" customHeight="1">
      <c r="A458" s="5">
        <v>27674760</v>
      </c>
      <c r="B458" s="133" t="s">
        <v>561</v>
      </c>
      <c r="C458" s="5" t="s">
        <v>562</v>
      </c>
      <c r="D458" s="67">
        <v>44624</v>
      </c>
      <c r="E458" s="7">
        <v>0.41666666666666669</v>
      </c>
      <c r="F458" s="3" t="s">
        <v>509</v>
      </c>
      <c r="G458" s="10" t="s">
        <v>23</v>
      </c>
      <c r="H458" s="3" t="s">
        <v>352</v>
      </c>
      <c r="I458" s="3" t="s">
        <v>352</v>
      </c>
      <c r="J458" s="68" t="s">
        <v>352</v>
      </c>
      <c r="K458" s="102" t="s">
        <v>352</v>
      </c>
    </row>
    <row r="459" spans="1:11" ht="12.75" customHeight="1">
      <c r="A459" s="5">
        <v>27678784</v>
      </c>
      <c r="B459" s="133" t="s">
        <v>81</v>
      </c>
      <c r="C459" s="5" t="s">
        <v>563</v>
      </c>
      <c r="D459" s="67">
        <v>44622</v>
      </c>
      <c r="E459" s="7">
        <v>0.79166666666666663</v>
      </c>
      <c r="F459" s="3" t="s">
        <v>281</v>
      </c>
      <c r="G459" s="10" t="s">
        <v>23</v>
      </c>
      <c r="H459" s="3" t="s">
        <v>352</v>
      </c>
      <c r="I459" s="3" t="s">
        <v>352</v>
      </c>
      <c r="J459" s="68" t="s">
        <v>352</v>
      </c>
      <c r="K459" s="102" t="s">
        <v>352</v>
      </c>
    </row>
    <row r="460" spans="1:11" ht="12.75" customHeight="1">
      <c r="A460" s="5">
        <v>27695353</v>
      </c>
      <c r="B460" s="133" t="s">
        <v>564</v>
      </c>
      <c r="C460" s="5" t="s">
        <v>565</v>
      </c>
      <c r="D460" s="67">
        <v>44625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68" t="s">
        <v>352</v>
      </c>
      <c r="K460" s="102" t="s">
        <v>352</v>
      </c>
    </row>
    <row r="461" spans="1:11" ht="12.75" customHeight="1">
      <c r="A461" s="5">
        <v>27694184</v>
      </c>
      <c r="B461" s="133" t="s">
        <v>24</v>
      </c>
      <c r="C461" s="5" t="s">
        <v>566</v>
      </c>
      <c r="D461" s="67">
        <v>44623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68" t="s">
        <v>352</v>
      </c>
      <c r="K461" s="102" t="s">
        <v>352</v>
      </c>
    </row>
    <row r="462" spans="1:11" ht="12.75" customHeight="1">
      <c r="A462" s="5">
        <v>27733922</v>
      </c>
      <c r="B462" s="133" t="s">
        <v>24</v>
      </c>
      <c r="C462" s="5" t="s">
        <v>567</v>
      </c>
      <c r="D462" s="67">
        <v>44593</v>
      </c>
      <c r="E462" s="7">
        <v>0.625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68" t="s">
        <v>352</v>
      </c>
      <c r="K462" s="102" t="s">
        <v>352</v>
      </c>
    </row>
    <row r="463" spans="1:11" ht="12.75" customHeight="1">
      <c r="A463" s="5">
        <v>27740735</v>
      </c>
      <c r="B463" s="133" t="s">
        <v>24</v>
      </c>
      <c r="C463" s="5" t="s">
        <v>568</v>
      </c>
      <c r="D463" s="67">
        <v>44623</v>
      </c>
      <c r="E463" s="7">
        <v>0.66666666666666663</v>
      </c>
      <c r="F463" s="3" t="s">
        <v>263</v>
      </c>
      <c r="G463" s="10" t="s">
        <v>23</v>
      </c>
      <c r="H463" s="3" t="s">
        <v>352</v>
      </c>
      <c r="I463" s="3" t="s">
        <v>352</v>
      </c>
      <c r="J463" s="68" t="s">
        <v>352</v>
      </c>
      <c r="K463" s="102" t="s">
        <v>352</v>
      </c>
    </row>
    <row r="464" spans="1:11" ht="12.75" customHeight="1">
      <c r="A464" s="5"/>
      <c r="B464" s="133" t="s">
        <v>534</v>
      </c>
      <c r="C464" s="5" t="s">
        <v>569</v>
      </c>
      <c r="D464" s="3"/>
      <c r="E464" s="3"/>
      <c r="F464" s="3"/>
      <c r="G464" s="3" t="s">
        <v>570</v>
      </c>
      <c r="H464" s="3" t="s">
        <v>352</v>
      </c>
      <c r="I464" s="3" t="s">
        <v>571</v>
      </c>
      <c r="J464" s="401" t="s">
        <v>23</v>
      </c>
      <c r="K464" s="167" t="s">
        <v>23</v>
      </c>
    </row>
    <row r="465" spans="1:11" ht="12.75" customHeight="1">
      <c r="A465" s="5">
        <v>27771933</v>
      </c>
      <c r="B465" s="133" t="s">
        <v>11</v>
      </c>
      <c r="C465" s="5" t="s">
        <v>572</v>
      </c>
      <c r="D465" s="67">
        <v>44608</v>
      </c>
      <c r="E465" s="7">
        <v>0.75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68" t="s">
        <v>352</v>
      </c>
      <c r="K465" s="102" t="s">
        <v>352</v>
      </c>
    </row>
    <row r="466" spans="1:11" ht="12.75" customHeight="1">
      <c r="A466" s="5">
        <v>27803705</v>
      </c>
      <c r="B466" s="133" t="s">
        <v>24</v>
      </c>
      <c r="C466" s="5" t="s">
        <v>573</v>
      </c>
      <c r="D466" s="67">
        <v>44607</v>
      </c>
      <c r="E466" s="7">
        <v>0.625</v>
      </c>
      <c r="F466" s="3" t="s">
        <v>263</v>
      </c>
      <c r="G466" s="10" t="s">
        <v>23</v>
      </c>
      <c r="H466" s="3" t="s">
        <v>352</v>
      </c>
      <c r="I466" s="3" t="s">
        <v>352</v>
      </c>
      <c r="J466" s="68" t="s">
        <v>352</v>
      </c>
      <c r="K466" s="102" t="s">
        <v>352</v>
      </c>
    </row>
    <row r="467" spans="1:11" ht="12.75" customHeight="1">
      <c r="A467" s="70">
        <v>27855265</v>
      </c>
      <c r="B467" s="134" t="s">
        <v>574</v>
      </c>
      <c r="C467" s="71" t="s">
        <v>575</v>
      </c>
      <c r="D467" s="199">
        <v>44610</v>
      </c>
      <c r="E467" s="72">
        <v>0.75</v>
      </c>
      <c r="F467" s="73" t="s">
        <v>157</v>
      </c>
      <c r="G467" s="74" t="s">
        <v>23</v>
      </c>
      <c r="H467" s="73" t="s">
        <v>352</v>
      </c>
      <c r="I467" s="73" t="s">
        <v>352</v>
      </c>
      <c r="J467" s="403" t="s">
        <v>352</v>
      </c>
      <c r="K467" s="102" t="s">
        <v>352</v>
      </c>
    </row>
    <row r="468" spans="1:11" ht="12.75" customHeight="1">
      <c r="A468" s="70">
        <v>27867656</v>
      </c>
      <c r="B468" s="135" t="s">
        <v>15</v>
      </c>
      <c r="C468" s="75" t="s">
        <v>576</v>
      </c>
      <c r="D468" s="200">
        <v>44632</v>
      </c>
      <c r="E468" s="76">
        <v>0.375</v>
      </c>
      <c r="F468" s="77" t="s">
        <v>143</v>
      </c>
      <c r="G468" s="78" t="s">
        <v>23</v>
      </c>
      <c r="H468" s="77" t="s">
        <v>352</v>
      </c>
      <c r="I468" s="77" t="s">
        <v>352</v>
      </c>
      <c r="J468" s="361" t="s">
        <v>352</v>
      </c>
      <c r="K468" s="102" t="s">
        <v>352</v>
      </c>
    </row>
    <row r="469" spans="1:11" ht="12.75" customHeight="1">
      <c r="A469" s="5">
        <v>27882016</v>
      </c>
      <c r="B469" s="132" t="s">
        <v>274</v>
      </c>
      <c r="C469" s="47" t="s">
        <v>577</v>
      </c>
      <c r="D469" s="201">
        <v>44625</v>
      </c>
      <c r="E469" s="7">
        <v>0.83333333333333337</v>
      </c>
      <c r="F469" s="3" t="s">
        <v>263</v>
      </c>
      <c r="G469" s="66" t="s">
        <v>23</v>
      </c>
      <c r="H469" s="77" t="s">
        <v>352</v>
      </c>
      <c r="I469" s="77" t="s">
        <v>352</v>
      </c>
      <c r="J469" s="361" t="s">
        <v>352</v>
      </c>
      <c r="K469" s="102" t="s">
        <v>352</v>
      </c>
    </row>
    <row r="470" spans="1:11" ht="12.75" customHeight="1">
      <c r="A470" s="5">
        <v>27897315</v>
      </c>
      <c r="B470" s="132" t="s">
        <v>81</v>
      </c>
      <c r="C470" s="47" t="s">
        <v>578</v>
      </c>
      <c r="D470" s="201">
        <v>44583</v>
      </c>
      <c r="E470" s="7">
        <v>0.45833333333333331</v>
      </c>
      <c r="F470" s="3" t="s">
        <v>157</v>
      </c>
      <c r="G470" s="66" t="s">
        <v>23</v>
      </c>
      <c r="H470" s="77" t="s">
        <v>540</v>
      </c>
      <c r="I470" s="77" t="s">
        <v>352</v>
      </c>
      <c r="J470" s="361" t="s">
        <v>352</v>
      </c>
      <c r="K470" s="102" t="s">
        <v>352</v>
      </c>
    </row>
    <row r="471" spans="1:11" ht="12.75" customHeight="1">
      <c r="A471" s="5">
        <v>27932911</v>
      </c>
      <c r="B471" s="132" t="s">
        <v>534</v>
      </c>
      <c r="C471" s="47" t="s">
        <v>579</v>
      </c>
      <c r="D471" s="201">
        <v>44633</v>
      </c>
      <c r="E471" s="7">
        <v>0.41666666666666669</v>
      </c>
      <c r="F471" s="3" t="s">
        <v>263</v>
      </c>
      <c r="G471" s="66" t="s">
        <v>23</v>
      </c>
      <c r="H471" s="77" t="s">
        <v>352</v>
      </c>
      <c r="I471" s="77" t="s">
        <v>352</v>
      </c>
      <c r="J471" s="361" t="s">
        <v>352</v>
      </c>
      <c r="K471" s="102" t="s">
        <v>352</v>
      </c>
    </row>
    <row r="472" spans="1:11" ht="12.75" customHeight="1">
      <c r="A472" s="5">
        <v>27952034</v>
      </c>
      <c r="B472" s="132" t="s">
        <v>580</v>
      </c>
      <c r="C472" s="47" t="s">
        <v>581</v>
      </c>
      <c r="D472" s="201">
        <v>44607</v>
      </c>
      <c r="E472" s="7">
        <v>0.79166666666666663</v>
      </c>
      <c r="F472" s="3" t="s">
        <v>263</v>
      </c>
      <c r="G472" s="66" t="s">
        <v>23</v>
      </c>
      <c r="H472" s="77" t="s">
        <v>352</v>
      </c>
      <c r="I472" s="77" t="s">
        <v>352</v>
      </c>
      <c r="J472" s="361" t="s">
        <v>352</v>
      </c>
      <c r="K472" s="102" t="s">
        <v>352</v>
      </c>
    </row>
    <row r="473" spans="1:11" ht="12.75" customHeight="1">
      <c r="A473" s="5">
        <v>27973242</v>
      </c>
      <c r="B473" s="132" t="s">
        <v>274</v>
      </c>
      <c r="C473" s="47" t="s">
        <v>582</v>
      </c>
      <c r="D473" s="201">
        <v>44624</v>
      </c>
      <c r="E473" s="7">
        <v>0.83333333333333337</v>
      </c>
      <c r="F473" s="3" t="s">
        <v>143</v>
      </c>
      <c r="G473" s="66" t="s">
        <v>23</v>
      </c>
      <c r="H473" s="77" t="s">
        <v>352</v>
      </c>
      <c r="I473" s="77" t="s">
        <v>352</v>
      </c>
      <c r="J473" s="361" t="s">
        <v>352</v>
      </c>
      <c r="K473" s="102" t="s">
        <v>352</v>
      </c>
    </row>
    <row r="474" spans="1:11" ht="12.75" customHeight="1">
      <c r="A474" s="5">
        <v>27977465</v>
      </c>
      <c r="B474" s="132" t="s">
        <v>534</v>
      </c>
      <c r="C474" s="47" t="s">
        <v>583</v>
      </c>
      <c r="D474" s="201">
        <v>44639</v>
      </c>
      <c r="E474" s="7">
        <v>0.375</v>
      </c>
      <c r="F474" s="3" t="s">
        <v>509</v>
      </c>
      <c r="G474" s="66" t="s">
        <v>23</v>
      </c>
      <c r="H474" s="77" t="s">
        <v>352</v>
      </c>
      <c r="I474" s="77" t="s">
        <v>352</v>
      </c>
      <c r="J474" s="361" t="s">
        <v>352</v>
      </c>
      <c r="K474" s="102" t="s">
        <v>352</v>
      </c>
    </row>
    <row r="475" spans="1:11" ht="12.75" customHeight="1">
      <c r="A475" s="5">
        <v>27994947</v>
      </c>
      <c r="B475" s="132" t="s">
        <v>584</v>
      </c>
      <c r="C475" s="47" t="s">
        <v>585</v>
      </c>
      <c r="D475" s="201">
        <v>44594</v>
      </c>
      <c r="E475" s="7">
        <v>0.83333333333333337</v>
      </c>
      <c r="F475" s="3" t="s">
        <v>281</v>
      </c>
      <c r="G475" s="66" t="s">
        <v>23</v>
      </c>
      <c r="H475" s="77" t="s">
        <v>540</v>
      </c>
      <c r="I475" s="77" t="s">
        <v>352</v>
      </c>
      <c r="J475" s="361" t="s">
        <v>352</v>
      </c>
      <c r="K475" s="102" t="s">
        <v>352</v>
      </c>
    </row>
    <row r="476" spans="1:11" ht="12.75" customHeight="1">
      <c r="A476" s="5">
        <v>28006759</v>
      </c>
      <c r="B476" s="132" t="s">
        <v>584</v>
      </c>
      <c r="C476" s="47" t="s">
        <v>585</v>
      </c>
      <c r="D476" s="201">
        <v>44615</v>
      </c>
      <c r="E476" s="7">
        <v>0.79166666666666663</v>
      </c>
      <c r="F476" s="3" t="s">
        <v>281</v>
      </c>
      <c r="G476" s="66" t="s">
        <v>23</v>
      </c>
      <c r="H476" s="77" t="s">
        <v>352</v>
      </c>
      <c r="I476" s="77" t="s">
        <v>352</v>
      </c>
      <c r="J476" s="361" t="s">
        <v>352</v>
      </c>
      <c r="K476" s="102" t="s">
        <v>352</v>
      </c>
    </row>
    <row r="477" spans="1:11" ht="12.75" customHeight="1">
      <c r="A477" s="5">
        <v>28012507</v>
      </c>
      <c r="B477" s="132" t="s">
        <v>534</v>
      </c>
      <c r="C477" s="47" t="s">
        <v>586</v>
      </c>
      <c r="D477" s="201">
        <v>44647</v>
      </c>
      <c r="E477" s="7">
        <v>0.41666666666666669</v>
      </c>
      <c r="F477" s="3" t="s">
        <v>263</v>
      </c>
      <c r="G477" s="66" t="s">
        <v>23</v>
      </c>
      <c r="H477" s="77" t="s">
        <v>352</v>
      </c>
      <c r="I477" s="77" t="s">
        <v>352</v>
      </c>
      <c r="J477" s="361" t="s">
        <v>352</v>
      </c>
      <c r="K477" s="102" t="s">
        <v>352</v>
      </c>
    </row>
    <row r="478" spans="1:11" ht="12.75" customHeight="1">
      <c r="A478" s="5">
        <v>28013750</v>
      </c>
      <c r="B478" s="132" t="s">
        <v>534</v>
      </c>
      <c r="C478" s="47" t="s">
        <v>587</v>
      </c>
      <c r="D478" s="201">
        <v>44648</v>
      </c>
      <c r="E478" s="7">
        <v>0.79166666666666663</v>
      </c>
      <c r="F478" s="3" t="s">
        <v>263</v>
      </c>
      <c r="G478" s="66" t="s">
        <v>23</v>
      </c>
      <c r="H478" s="77" t="s">
        <v>352</v>
      </c>
      <c r="I478" s="77" t="s">
        <v>352</v>
      </c>
      <c r="J478" s="361" t="s">
        <v>352</v>
      </c>
      <c r="K478" s="102" t="s">
        <v>352</v>
      </c>
    </row>
    <row r="479" spans="1:11" ht="12.75" customHeight="1">
      <c r="A479" s="5">
        <v>28032865</v>
      </c>
      <c r="B479" s="132" t="s">
        <v>354</v>
      </c>
      <c r="C479" s="47" t="s">
        <v>588</v>
      </c>
      <c r="D479" s="50">
        <v>44650</v>
      </c>
      <c r="E479" s="7">
        <v>0.66666666666666663</v>
      </c>
      <c r="F479" s="3" t="s">
        <v>263</v>
      </c>
      <c r="G479" s="66" t="s">
        <v>23</v>
      </c>
      <c r="H479" s="77" t="s">
        <v>352</v>
      </c>
      <c r="I479" s="77" t="s">
        <v>352</v>
      </c>
      <c r="J479" s="361" t="s">
        <v>352</v>
      </c>
      <c r="K479" s="102" t="s">
        <v>352</v>
      </c>
    </row>
    <row r="480" spans="1:11" ht="12.75" customHeight="1">
      <c r="A480" s="47">
        <v>28040865</v>
      </c>
      <c r="B480" s="132" t="s">
        <v>15</v>
      </c>
      <c r="C480" s="47" t="s">
        <v>589</v>
      </c>
      <c r="D480" s="201">
        <v>44639</v>
      </c>
      <c r="E480" s="7">
        <v>0.41666666666666669</v>
      </c>
      <c r="F480" s="3" t="s">
        <v>263</v>
      </c>
      <c r="G480" s="66" t="s">
        <v>23</v>
      </c>
      <c r="H480" s="77" t="s">
        <v>352</v>
      </c>
      <c r="I480" s="77" t="s">
        <v>590</v>
      </c>
      <c r="J480" s="394" t="s">
        <v>23</v>
      </c>
      <c r="K480" s="167" t="s">
        <v>23</v>
      </c>
    </row>
    <row r="481" spans="1:11" ht="12.75" customHeight="1">
      <c r="A481" s="47">
        <v>28046046</v>
      </c>
      <c r="B481" s="132" t="s">
        <v>591</v>
      </c>
      <c r="C481" s="47" t="s">
        <v>592</v>
      </c>
      <c r="D481" s="201">
        <v>44632</v>
      </c>
      <c r="E481" s="7">
        <v>0.75</v>
      </c>
      <c r="F481" s="3" t="s">
        <v>281</v>
      </c>
      <c r="G481" s="66" t="s">
        <v>23</v>
      </c>
      <c r="H481" s="77" t="s">
        <v>352</v>
      </c>
      <c r="I481" s="77" t="s">
        <v>352</v>
      </c>
      <c r="J481" s="361" t="s">
        <v>352</v>
      </c>
      <c r="K481" s="102" t="s">
        <v>352</v>
      </c>
    </row>
    <row r="482" spans="1:11" ht="12.75" customHeight="1">
      <c r="A482" s="5">
        <v>28053406</v>
      </c>
      <c r="B482" s="132" t="s">
        <v>534</v>
      </c>
      <c r="C482" s="47" t="s">
        <v>593</v>
      </c>
      <c r="D482" s="201">
        <v>44654</v>
      </c>
      <c r="E482" s="7">
        <v>0.375</v>
      </c>
      <c r="F482" s="3" t="s">
        <v>263</v>
      </c>
      <c r="G482" s="66" t="s">
        <v>23</v>
      </c>
      <c r="H482" s="77" t="s">
        <v>352</v>
      </c>
      <c r="I482" s="77" t="s">
        <v>352</v>
      </c>
      <c r="J482" s="361" t="s">
        <v>352</v>
      </c>
      <c r="K482" s="102" t="s">
        <v>352</v>
      </c>
    </row>
    <row r="483" spans="1:11" ht="12.75" customHeight="1">
      <c r="A483" s="5">
        <v>28052035</v>
      </c>
      <c r="B483" s="136" t="s">
        <v>591</v>
      </c>
      <c r="C483" s="79" t="s">
        <v>594</v>
      </c>
      <c r="D483" s="202">
        <v>44625</v>
      </c>
      <c r="E483" s="80">
        <v>0.66666666666666663</v>
      </c>
      <c r="F483" s="81" t="s">
        <v>157</v>
      </c>
      <c r="G483" s="82" t="s">
        <v>23</v>
      </c>
      <c r="H483" s="3" t="s">
        <v>352</v>
      </c>
      <c r="I483" s="3" t="s">
        <v>352</v>
      </c>
      <c r="J483" s="68" t="s">
        <v>352</v>
      </c>
      <c r="K483" s="102" t="s">
        <v>352</v>
      </c>
    </row>
    <row r="484" spans="1:11" ht="12.75" customHeight="1">
      <c r="A484" s="5">
        <v>28106545</v>
      </c>
      <c r="B484" s="132" t="s">
        <v>354</v>
      </c>
      <c r="C484" s="47" t="s">
        <v>595</v>
      </c>
      <c r="D484" s="201">
        <v>44649</v>
      </c>
      <c r="E484" s="7">
        <v>0.83333333333333337</v>
      </c>
      <c r="F484" s="3" t="s">
        <v>157</v>
      </c>
      <c r="G484" s="66" t="s">
        <v>23</v>
      </c>
      <c r="H484" s="3" t="s">
        <v>352</v>
      </c>
      <c r="I484" s="3" t="s">
        <v>352</v>
      </c>
      <c r="J484" s="68" t="s">
        <v>352</v>
      </c>
      <c r="K484" s="102" t="s">
        <v>352</v>
      </c>
    </row>
    <row r="485" spans="1:11" ht="12.75" customHeight="1">
      <c r="A485" s="47">
        <v>28106745</v>
      </c>
      <c r="B485" s="132" t="s">
        <v>81</v>
      </c>
      <c r="C485" s="47" t="s">
        <v>596</v>
      </c>
      <c r="D485" s="201">
        <v>44625</v>
      </c>
      <c r="E485" s="7">
        <v>0.75</v>
      </c>
      <c r="F485" s="3" t="s">
        <v>281</v>
      </c>
      <c r="G485" s="66" t="s">
        <v>23</v>
      </c>
      <c r="H485" s="3" t="s">
        <v>352</v>
      </c>
      <c r="I485" s="3" t="s">
        <v>352</v>
      </c>
      <c r="J485" s="68" t="s">
        <v>352</v>
      </c>
      <c r="K485" s="102" t="s">
        <v>352</v>
      </c>
    </row>
    <row r="486" spans="1:11" ht="12.75" customHeight="1">
      <c r="A486" s="5">
        <v>28134147</v>
      </c>
      <c r="B486" s="136" t="s">
        <v>534</v>
      </c>
      <c r="C486" s="79" t="s">
        <v>597</v>
      </c>
      <c r="D486" s="202">
        <v>44661</v>
      </c>
      <c r="E486" s="80">
        <v>0.375</v>
      </c>
      <c r="F486" s="81" t="s">
        <v>281</v>
      </c>
      <c r="G486" s="82" t="s">
        <v>23</v>
      </c>
      <c r="H486" s="81" t="s">
        <v>352</v>
      </c>
      <c r="I486" s="81" t="s">
        <v>352</v>
      </c>
      <c r="J486" s="362" t="s">
        <v>352</v>
      </c>
      <c r="K486" s="102" t="s">
        <v>352</v>
      </c>
    </row>
    <row r="487" spans="1:11" ht="12.75" customHeight="1">
      <c r="A487" s="47">
        <v>28193068</v>
      </c>
      <c r="B487" s="132" t="s">
        <v>274</v>
      </c>
      <c r="C487" s="47" t="s">
        <v>598</v>
      </c>
      <c r="D487" s="201">
        <v>44611</v>
      </c>
      <c r="E487" s="7">
        <v>0.79166666666666663</v>
      </c>
      <c r="F487" s="3" t="s">
        <v>263</v>
      </c>
      <c r="G487" s="66" t="s">
        <v>23</v>
      </c>
      <c r="H487" s="3" t="s">
        <v>540</v>
      </c>
      <c r="I487" s="81" t="s">
        <v>352</v>
      </c>
      <c r="J487" s="362" t="s">
        <v>352</v>
      </c>
      <c r="K487" s="102" t="s">
        <v>352</v>
      </c>
    </row>
    <row r="488" spans="1:11" ht="12.75" customHeight="1">
      <c r="A488" s="5">
        <v>28260387</v>
      </c>
      <c r="B488" s="132" t="s">
        <v>354</v>
      </c>
      <c r="C488" s="47" t="s">
        <v>599</v>
      </c>
      <c r="D488" s="201">
        <v>44630</v>
      </c>
      <c r="E488" s="7">
        <v>0.41666666666666669</v>
      </c>
      <c r="F488" s="3" t="s">
        <v>600</v>
      </c>
      <c r="G488" s="66" t="s">
        <v>23</v>
      </c>
      <c r="H488" s="3" t="s">
        <v>540</v>
      </c>
      <c r="I488" s="81" t="s">
        <v>352</v>
      </c>
      <c r="J488" s="362" t="s">
        <v>352</v>
      </c>
      <c r="K488" s="102" t="s">
        <v>352</v>
      </c>
    </row>
    <row r="489" spans="1:11" ht="12.75" customHeight="1">
      <c r="A489" s="5">
        <v>28260442</v>
      </c>
      <c r="B489" s="132" t="s">
        <v>354</v>
      </c>
      <c r="C489" s="47" t="s">
        <v>599</v>
      </c>
      <c r="D489" s="201">
        <v>44637</v>
      </c>
      <c r="E489" s="7">
        <v>0.41666666666666669</v>
      </c>
      <c r="F489" s="3" t="s">
        <v>600</v>
      </c>
      <c r="G489" s="66" t="s">
        <v>23</v>
      </c>
      <c r="H489" s="3" t="s">
        <v>352</v>
      </c>
      <c r="I489" s="81" t="s">
        <v>352</v>
      </c>
      <c r="J489" s="362" t="s">
        <v>352</v>
      </c>
      <c r="K489" s="102" t="s">
        <v>352</v>
      </c>
    </row>
    <row r="490" spans="1:11" ht="12.75" customHeight="1">
      <c r="A490" s="5">
        <v>28262037</v>
      </c>
      <c r="B490" s="132" t="s">
        <v>11</v>
      </c>
      <c r="C490" s="47" t="s">
        <v>288</v>
      </c>
      <c r="D490" s="201">
        <v>44631</v>
      </c>
      <c r="E490" s="7">
        <v>0.75</v>
      </c>
      <c r="F490" s="3" t="s">
        <v>281</v>
      </c>
      <c r="G490" s="66" t="s">
        <v>23</v>
      </c>
      <c r="H490" s="3" t="s">
        <v>352</v>
      </c>
      <c r="I490" s="81" t="s">
        <v>352</v>
      </c>
      <c r="J490" s="362" t="s">
        <v>352</v>
      </c>
      <c r="K490" s="102" t="s">
        <v>352</v>
      </c>
    </row>
    <row r="491" spans="1:11" ht="12.75" customHeight="1">
      <c r="A491" s="5">
        <v>28293049</v>
      </c>
      <c r="B491" s="132" t="s">
        <v>354</v>
      </c>
      <c r="C491" s="47" t="s">
        <v>601</v>
      </c>
      <c r="D491" s="201">
        <v>44632</v>
      </c>
      <c r="E491" s="7">
        <v>0.66666666666666663</v>
      </c>
      <c r="F491" s="3" t="s">
        <v>263</v>
      </c>
      <c r="G491" s="66" t="s">
        <v>23</v>
      </c>
      <c r="H491" s="3" t="s">
        <v>352</v>
      </c>
      <c r="I491" s="81" t="s">
        <v>352</v>
      </c>
      <c r="J491" s="362" t="s">
        <v>352</v>
      </c>
      <c r="K491" s="102" t="s">
        <v>352</v>
      </c>
    </row>
    <row r="492" spans="1:11" ht="12.75" customHeight="1">
      <c r="A492" s="5">
        <v>28306488</v>
      </c>
      <c r="B492" s="132" t="s">
        <v>534</v>
      </c>
      <c r="C492" s="47" t="s">
        <v>602</v>
      </c>
      <c r="D492" s="201">
        <v>44639</v>
      </c>
      <c r="E492" s="7">
        <v>0.41666666666666669</v>
      </c>
      <c r="F492" s="3" t="s">
        <v>263</v>
      </c>
      <c r="G492" s="66" t="s">
        <v>23</v>
      </c>
      <c r="H492" s="3" t="s">
        <v>352</v>
      </c>
      <c r="I492" s="81" t="s">
        <v>352</v>
      </c>
      <c r="J492" s="362" t="s">
        <v>352</v>
      </c>
      <c r="K492" s="102" t="s">
        <v>352</v>
      </c>
    </row>
    <row r="493" spans="1:11" ht="12.75" customHeight="1">
      <c r="A493" s="47">
        <v>28308560</v>
      </c>
      <c r="B493" s="132" t="s">
        <v>81</v>
      </c>
      <c r="C493" s="47" t="s">
        <v>603</v>
      </c>
      <c r="D493" s="201">
        <v>44635</v>
      </c>
      <c r="E493" s="7">
        <v>0.41666666666666669</v>
      </c>
      <c r="F493" s="3" t="s">
        <v>281</v>
      </c>
      <c r="G493" s="66" t="s">
        <v>23</v>
      </c>
      <c r="H493" s="3" t="s">
        <v>352</v>
      </c>
      <c r="I493" s="81" t="s">
        <v>352</v>
      </c>
      <c r="J493" s="362" t="s">
        <v>352</v>
      </c>
      <c r="K493" s="102" t="s">
        <v>352</v>
      </c>
    </row>
    <row r="494" spans="1:11" ht="12.75" customHeight="1">
      <c r="A494" s="47">
        <v>28386055</v>
      </c>
      <c r="B494" s="132" t="s">
        <v>274</v>
      </c>
      <c r="C494" s="47" t="s">
        <v>604</v>
      </c>
      <c r="D494" s="201">
        <v>44660</v>
      </c>
      <c r="E494" s="7">
        <v>0.70833333333333337</v>
      </c>
      <c r="F494" s="3" t="s">
        <v>157</v>
      </c>
      <c r="G494" s="66" t="s">
        <v>23</v>
      </c>
      <c r="H494" s="3" t="s">
        <v>352</v>
      </c>
      <c r="I494" s="3" t="s">
        <v>352</v>
      </c>
      <c r="J494" s="68" t="s">
        <v>352</v>
      </c>
      <c r="K494" s="102" t="s">
        <v>352</v>
      </c>
    </row>
    <row r="495" spans="1:11" ht="12.75" customHeight="1">
      <c r="A495" s="5">
        <v>28386585</v>
      </c>
      <c r="B495" s="132" t="s">
        <v>605</v>
      </c>
      <c r="C495" s="47" t="s">
        <v>606</v>
      </c>
      <c r="D495" s="201">
        <v>44677</v>
      </c>
      <c r="E495" s="7">
        <v>0.625</v>
      </c>
      <c r="F495" s="3" t="s">
        <v>509</v>
      </c>
      <c r="G495" s="66" t="s">
        <v>23</v>
      </c>
      <c r="H495" s="3" t="s">
        <v>352</v>
      </c>
      <c r="I495" s="3" t="s">
        <v>352</v>
      </c>
      <c r="J495" s="68" t="s">
        <v>352</v>
      </c>
      <c r="K495" s="102" t="s">
        <v>352</v>
      </c>
    </row>
    <row r="496" spans="1:11" ht="12.75" customHeight="1">
      <c r="A496" s="47">
        <v>28393850</v>
      </c>
      <c r="B496" s="132" t="s">
        <v>534</v>
      </c>
      <c r="C496" s="47" t="s">
        <v>607</v>
      </c>
      <c r="D496" s="201">
        <v>44639</v>
      </c>
      <c r="E496" s="7">
        <v>0.41666666666666669</v>
      </c>
      <c r="F496" s="3" t="s">
        <v>263</v>
      </c>
      <c r="G496" s="66" t="s">
        <v>23</v>
      </c>
      <c r="H496" s="3" t="s">
        <v>352</v>
      </c>
      <c r="I496" s="3" t="s">
        <v>352</v>
      </c>
      <c r="J496" s="68" t="s">
        <v>352</v>
      </c>
      <c r="K496" s="102" t="s">
        <v>352</v>
      </c>
    </row>
    <row r="497" spans="1:11" ht="12.75" customHeight="1">
      <c r="A497" s="47">
        <v>28395033</v>
      </c>
      <c r="B497" s="132" t="s">
        <v>608</v>
      </c>
      <c r="C497" s="47" t="s">
        <v>609</v>
      </c>
      <c r="D497" s="201">
        <v>44627</v>
      </c>
      <c r="E497" s="7">
        <v>0.375</v>
      </c>
      <c r="F497" s="3" t="s">
        <v>263</v>
      </c>
      <c r="G497" s="66" t="s">
        <v>23</v>
      </c>
      <c r="H497" s="3" t="s">
        <v>540</v>
      </c>
      <c r="I497" s="3" t="s">
        <v>352</v>
      </c>
      <c r="J497" s="68" t="s">
        <v>352</v>
      </c>
      <c r="K497" s="102" t="s">
        <v>352</v>
      </c>
    </row>
    <row r="498" spans="1:11" ht="12.75" customHeight="1">
      <c r="A498" s="47">
        <v>28420600</v>
      </c>
      <c r="B498" s="132" t="s">
        <v>15</v>
      </c>
      <c r="C498" s="47" t="s">
        <v>610</v>
      </c>
      <c r="D498" s="201">
        <v>44660</v>
      </c>
      <c r="E498" s="7">
        <v>0.66666666666666663</v>
      </c>
      <c r="F498" s="3" t="s">
        <v>263</v>
      </c>
      <c r="G498" s="66" t="s">
        <v>23</v>
      </c>
      <c r="H498" s="3" t="s">
        <v>352</v>
      </c>
      <c r="I498" s="3" t="s">
        <v>352</v>
      </c>
      <c r="J498" s="68" t="s">
        <v>352</v>
      </c>
      <c r="K498" s="102" t="s">
        <v>352</v>
      </c>
    </row>
    <row r="499" spans="1:11" ht="12.75" customHeight="1">
      <c r="A499" s="47">
        <v>28424908</v>
      </c>
      <c r="B499" s="132" t="s">
        <v>591</v>
      </c>
      <c r="C499" s="47" t="s">
        <v>611</v>
      </c>
      <c r="D499" s="201">
        <v>44646</v>
      </c>
      <c r="E499" s="7">
        <v>0.66666666666666663</v>
      </c>
      <c r="F499" s="3" t="s">
        <v>157</v>
      </c>
      <c r="G499" s="66" t="s">
        <v>23</v>
      </c>
      <c r="H499" s="3" t="s">
        <v>352</v>
      </c>
      <c r="I499" s="3" t="s">
        <v>352</v>
      </c>
      <c r="J499" s="68" t="s">
        <v>352</v>
      </c>
      <c r="K499" s="102" t="s">
        <v>352</v>
      </c>
    </row>
    <row r="500" spans="1:11" ht="12.75" customHeight="1">
      <c r="A500" s="47">
        <v>28426357</v>
      </c>
      <c r="B500" s="132" t="s">
        <v>354</v>
      </c>
      <c r="C500" s="47" t="s">
        <v>612</v>
      </c>
      <c r="D500" s="201">
        <v>44667</v>
      </c>
      <c r="E500" s="7">
        <v>0.625</v>
      </c>
      <c r="F500" s="3" t="s">
        <v>143</v>
      </c>
      <c r="G500" s="66" t="s">
        <v>23</v>
      </c>
      <c r="H500" s="3" t="s">
        <v>352</v>
      </c>
      <c r="I500" s="3" t="s">
        <v>352</v>
      </c>
      <c r="J500" s="68" t="s">
        <v>352</v>
      </c>
      <c r="K500" s="102" t="s">
        <v>352</v>
      </c>
    </row>
    <row r="501" spans="1:11" ht="12.75" customHeight="1">
      <c r="A501" s="47">
        <v>28426557</v>
      </c>
      <c r="B501" s="132" t="s">
        <v>354</v>
      </c>
      <c r="C501" s="47" t="s">
        <v>612</v>
      </c>
      <c r="D501" s="201">
        <v>44665</v>
      </c>
      <c r="E501" s="7">
        <v>0.625</v>
      </c>
      <c r="F501" s="3" t="s">
        <v>143</v>
      </c>
      <c r="G501" s="83" t="s">
        <v>23</v>
      </c>
      <c r="H501" s="3" t="s">
        <v>352</v>
      </c>
      <c r="I501" s="3" t="s">
        <v>352</v>
      </c>
      <c r="J501" s="68" t="s">
        <v>352</v>
      </c>
      <c r="K501" s="102" t="s">
        <v>352</v>
      </c>
    </row>
    <row r="502" spans="1:11" ht="12.75" customHeight="1">
      <c r="A502" s="47">
        <v>28428112</v>
      </c>
      <c r="B502" s="132" t="s">
        <v>584</v>
      </c>
      <c r="C502" s="47" t="s">
        <v>613</v>
      </c>
      <c r="D502" s="201">
        <v>44651</v>
      </c>
      <c r="E502" s="7">
        <v>0.79166666666666663</v>
      </c>
      <c r="F502" s="3" t="s">
        <v>157</v>
      </c>
      <c r="G502" s="66" t="s">
        <v>23</v>
      </c>
      <c r="H502" s="3" t="s">
        <v>352</v>
      </c>
      <c r="I502" s="3" t="s">
        <v>352</v>
      </c>
      <c r="J502" s="68" t="s">
        <v>352</v>
      </c>
      <c r="K502" s="102" t="s">
        <v>352</v>
      </c>
    </row>
    <row r="503" spans="1:11" ht="12.75" customHeight="1">
      <c r="A503" s="47">
        <v>28453461</v>
      </c>
      <c r="B503" s="132" t="s">
        <v>354</v>
      </c>
      <c r="C503" s="47" t="s">
        <v>614</v>
      </c>
      <c r="D503" s="201">
        <v>44671</v>
      </c>
      <c r="E503" s="7">
        <v>0.625</v>
      </c>
      <c r="F503" s="3" t="s">
        <v>263</v>
      </c>
      <c r="G503" s="66" t="s">
        <v>23</v>
      </c>
      <c r="H503" s="3" t="s">
        <v>352</v>
      </c>
      <c r="I503" s="3" t="s">
        <v>352</v>
      </c>
      <c r="J503" s="68" t="s">
        <v>352</v>
      </c>
      <c r="K503" s="102" t="s">
        <v>352</v>
      </c>
    </row>
    <row r="504" spans="1:11" ht="12.75" customHeight="1">
      <c r="A504" s="5">
        <v>28510312</v>
      </c>
      <c r="B504" s="132" t="s">
        <v>15</v>
      </c>
      <c r="C504" s="47" t="s">
        <v>615</v>
      </c>
      <c r="D504" s="50">
        <v>44674</v>
      </c>
      <c r="E504" s="7">
        <v>0.66666666666666663</v>
      </c>
      <c r="F504" s="3" t="s">
        <v>281</v>
      </c>
      <c r="G504" s="66" t="s">
        <v>23</v>
      </c>
      <c r="H504" s="3" t="s">
        <v>352</v>
      </c>
      <c r="I504" s="3" t="s">
        <v>352</v>
      </c>
      <c r="J504" s="68" t="s">
        <v>352</v>
      </c>
      <c r="K504" s="102" t="s">
        <v>352</v>
      </c>
    </row>
    <row r="505" spans="1:11" ht="12.75" customHeight="1">
      <c r="A505" s="5">
        <v>28524743</v>
      </c>
      <c r="B505" s="132" t="s">
        <v>15</v>
      </c>
      <c r="C505" s="47" t="s">
        <v>616</v>
      </c>
      <c r="D505" s="201">
        <v>44661</v>
      </c>
      <c r="E505" s="7">
        <v>0.375</v>
      </c>
      <c r="F505" s="3" t="s">
        <v>143</v>
      </c>
      <c r="G505" s="66" t="s">
        <v>23</v>
      </c>
      <c r="H505" s="3" t="s">
        <v>352</v>
      </c>
      <c r="I505" s="3" t="s">
        <v>352</v>
      </c>
      <c r="J505" s="68" t="s">
        <v>352</v>
      </c>
      <c r="K505" s="102" t="s">
        <v>352</v>
      </c>
    </row>
    <row r="506" spans="1:11" ht="12.75" customHeight="1">
      <c r="A506" s="5">
        <v>28563441</v>
      </c>
      <c r="B506" s="132" t="s">
        <v>354</v>
      </c>
      <c r="C506" s="47" t="s">
        <v>617</v>
      </c>
      <c r="D506" s="201">
        <v>44664</v>
      </c>
      <c r="E506" s="7">
        <v>0.625</v>
      </c>
      <c r="F506" s="3" t="s">
        <v>157</v>
      </c>
      <c r="G506" s="66" t="s">
        <v>23</v>
      </c>
      <c r="H506" s="3" t="s">
        <v>352</v>
      </c>
      <c r="I506" s="3" t="s">
        <v>352</v>
      </c>
      <c r="J506" s="68" t="s">
        <v>352</v>
      </c>
      <c r="K506" s="102" t="s">
        <v>352</v>
      </c>
    </row>
    <row r="507" spans="1:11" ht="12.75" customHeight="1">
      <c r="A507" s="5">
        <v>28571580</v>
      </c>
      <c r="B507" s="132" t="s">
        <v>264</v>
      </c>
      <c r="C507" s="47" t="s">
        <v>618</v>
      </c>
      <c r="D507" s="201">
        <v>44667</v>
      </c>
      <c r="E507" s="7">
        <v>0.41666666666666669</v>
      </c>
      <c r="F507" s="3" t="s">
        <v>143</v>
      </c>
      <c r="G507" s="66" t="s">
        <v>23</v>
      </c>
      <c r="H507" s="3" t="s">
        <v>352</v>
      </c>
      <c r="I507" s="3" t="s">
        <v>352</v>
      </c>
      <c r="J507" s="68" t="s">
        <v>352</v>
      </c>
      <c r="K507" s="102" t="s">
        <v>352</v>
      </c>
    </row>
    <row r="508" spans="1:11" ht="12.75" customHeight="1">
      <c r="A508" s="5">
        <v>28571783</v>
      </c>
      <c r="B508" s="132" t="s">
        <v>591</v>
      </c>
      <c r="C508" s="47" t="s">
        <v>619</v>
      </c>
      <c r="D508" s="201">
        <v>44666</v>
      </c>
      <c r="E508" s="7">
        <v>0.45833333333333331</v>
      </c>
      <c r="F508" s="3" t="s">
        <v>143</v>
      </c>
      <c r="G508" s="66" t="s">
        <v>23</v>
      </c>
      <c r="H508" s="3" t="s">
        <v>352</v>
      </c>
      <c r="I508" s="3" t="s">
        <v>352</v>
      </c>
      <c r="J508" s="68" t="s">
        <v>352</v>
      </c>
      <c r="K508" s="102" t="s">
        <v>352</v>
      </c>
    </row>
    <row r="509" spans="1:11" ht="12.75" customHeight="1">
      <c r="A509" s="5">
        <v>28582218</v>
      </c>
      <c r="B509" s="132" t="s">
        <v>591</v>
      </c>
      <c r="C509" s="47" t="s">
        <v>620</v>
      </c>
      <c r="D509" s="201">
        <v>44681</v>
      </c>
      <c r="E509" s="7">
        <v>0.75</v>
      </c>
      <c r="F509" s="3" t="s">
        <v>143</v>
      </c>
      <c r="G509" s="66" t="s">
        <v>23</v>
      </c>
      <c r="H509" s="3" t="s">
        <v>352</v>
      </c>
      <c r="I509" s="3" t="s">
        <v>352</v>
      </c>
      <c r="J509" s="68" t="s">
        <v>352</v>
      </c>
      <c r="K509" s="102" t="s">
        <v>352</v>
      </c>
    </row>
    <row r="510" spans="1:11" ht="12.75" customHeight="1">
      <c r="A510" s="5"/>
      <c r="B510" s="132" t="s">
        <v>15</v>
      </c>
      <c r="C510" s="47" t="s">
        <v>621</v>
      </c>
      <c r="D510" s="22"/>
      <c r="E510" s="3"/>
      <c r="F510" s="3"/>
      <c r="G510" s="3"/>
      <c r="H510" s="3" t="s">
        <v>352</v>
      </c>
      <c r="I510" s="3" t="s">
        <v>335</v>
      </c>
      <c r="J510" s="68" t="s">
        <v>352</v>
      </c>
      <c r="K510" s="167" t="s">
        <v>23</v>
      </c>
    </row>
    <row r="511" spans="1:11" ht="12.75" customHeight="1">
      <c r="A511" s="5">
        <v>28585336</v>
      </c>
      <c r="B511" s="132" t="s">
        <v>11</v>
      </c>
      <c r="C511" s="47" t="s">
        <v>622</v>
      </c>
      <c r="D511" s="201">
        <v>44695</v>
      </c>
      <c r="E511" s="7">
        <v>0.875</v>
      </c>
      <c r="F511" s="3" t="s">
        <v>157</v>
      </c>
      <c r="G511" s="66" t="s">
        <v>23</v>
      </c>
      <c r="H511" s="3" t="s">
        <v>352</v>
      </c>
      <c r="I511" s="3" t="s">
        <v>352</v>
      </c>
      <c r="J511" s="68" t="s">
        <v>352</v>
      </c>
      <c r="K511" s="102" t="s">
        <v>352</v>
      </c>
    </row>
    <row r="512" spans="1:11" ht="12.75" customHeight="1">
      <c r="A512" s="5">
        <v>28592766</v>
      </c>
      <c r="B512" s="132" t="s">
        <v>165</v>
      </c>
      <c r="C512" s="47" t="s">
        <v>623</v>
      </c>
      <c r="D512" s="201">
        <v>44679</v>
      </c>
      <c r="E512" s="7">
        <v>0.66666666666666663</v>
      </c>
      <c r="F512" s="3" t="s">
        <v>143</v>
      </c>
      <c r="G512" s="66" t="s">
        <v>23</v>
      </c>
      <c r="H512" s="3" t="s">
        <v>352</v>
      </c>
      <c r="I512" s="3" t="s">
        <v>352</v>
      </c>
      <c r="J512" s="68" t="s">
        <v>352</v>
      </c>
      <c r="K512" s="102" t="s">
        <v>352</v>
      </c>
    </row>
    <row r="513" spans="1:11" ht="12.75" customHeight="1">
      <c r="A513" s="5">
        <v>28593271</v>
      </c>
      <c r="B513" s="132" t="s">
        <v>591</v>
      </c>
      <c r="C513" s="47" t="s">
        <v>624</v>
      </c>
      <c r="D513" s="201">
        <v>44695</v>
      </c>
      <c r="E513" s="7">
        <v>0.83333333333333337</v>
      </c>
      <c r="F513" s="3" t="s">
        <v>157</v>
      </c>
      <c r="G513" s="66" t="s">
        <v>23</v>
      </c>
      <c r="H513" s="3" t="s">
        <v>352</v>
      </c>
      <c r="I513" s="3" t="s">
        <v>352</v>
      </c>
      <c r="J513" s="68" t="s">
        <v>352</v>
      </c>
      <c r="K513" s="102" t="s">
        <v>352</v>
      </c>
    </row>
    <row r="514" spans="1:11" ht="12.75" customHeight="1">
      <c r="A514" s="5">
        <v>28598712</v>
      </c>
      <c r="B514" s="132" t="s">
        <v>15</v>
      </c>
      <c r="C514" s="47" t="s">
        <v>625</v>
      </c>
      <c r="D514" s="201">
        <v>44695</v>
      </c>
      <c r="E514" s="7">
        <v>0.66666666666666663</v>
      </c>
      <c r="F514" s="3" t="s">
        <v>143</v>
      </c>
      <c r="G514" s="66" t="s">
        <v>23</v>
      </c>
      <c r="H514" s="3" t="s">
        <v>352</v>
      </c>
      <c r="I514" s="3" t="s">
        <v>352</v>
      </c>
      <c r="J514" s="68" t="s">
        <v>352</v>
      </c>
      <c r="K514" s="102" t="s">
        <v>352</v>
      </c>
    </row>
    <row r="515" spans="1:11" ht="12.75" customHeight="1">
      <c r="A515" s="5">
        <v>28606209</v>
      </c>
      <c r="B515" s="132" t="s">
        <v>15</v>
      </c>
      <c r="C515" s="47" t="s">
        <v>626</v>
      </c>
      <c r="D515" s="201">
        <v>44695</v>
      </c>
      <c r="E515" s="7">
        <v>0.41666666666666669</v>
      </c>
      <c r="F515" s="3" t="s">
        <v>180</v>
      </c>
      <c r="G515" s="66" t="s">
        <v>23</v>
      </c>
      <c r="H515" s="3" t="s">
        <v>352</v>
      </c>
      <c r="I515" s="3" t="s">
        <v>352</v>
      </c>
      <c r="J515" s="68" t="s">
        <v>352</v>
      </c>
      <c r="K515" s="102" t="s">
        <v>352</v>
      </c>
    </row>
    <row r="516" spans="1:11" ht="12.75" customHeight="1">
      <c r="A516" s="5">
        <v>28607046</v>
      </c>
      <c r="B516" s="132" t="s">
        <v>15</v>
      </c>
      <c r="C516" s="47" t="s">
        <v>493</v>
      </c>
      <c r="D516" s="201">
        <v>44696</v>
      </c>
      <c r="E516" s="7">
        <v>0.45833333333333331</v>
      </c>
      <c r="F516" s="3" t="s">
        <v>143</v>
      </c>
      <c r="G516" s="66" t="s">
        <v>23</v>
      </c>
      <c r="H516" s="3" t="s">
        <v>352</v>
      </c>
      <c r="I516" s="3" t="s">
        <v>352</v>
      </c>
      <c r="J516" s="68" t="s">
        <v>352</v>
      </c>
      <c r="K516" s="102" t="s">
        <v>352</v>
      </c>
    </row>
    <row r="517" spans="1:11" ht="12.75" customHeight="1">
      <c r="A517" s="5">
        <v>28621047</v>
      </c>
      <c r="B517" s="132" t="s">
        <v>15</v>
      </c>
      <c r="C517" s="47" t="s">
        <v>627</v>
      </c>
      <c r="D517" s="201">
        <v>44675</v>
      </c>
      <c r="E517" s="7">
        <v>0.375</v>
      </c>
      <c r="F517" s="3" t="s">
        <v>143</v>
      </c>
      <c r="G517" s="66" t="s">
        <v>23</v>
      </c>
      <c r="H517" s="3" t="s">
        <v>352</v>
      </c>
      <c r="I517" s="3" t="s">
        <v>352</v>
      </c>
      <c r="J517" s="68" t="s">
        <v>352</v>
      </c>
      <c r="K517" s="102" t="s">
        <v>352</v>
      </c>
    </row>
    <row r="518" spans="1:11" ht="12.75" customHeight="1">
      <c r="A518" s="5">
        <v>28622577</v>
      </c>
      <c r="B518" s="132" t="s">
        <v>354</v>
      </c>
      <c r="C518" s="47" t="s">
        <v>241</v>
      </c>
      <c r="D518" s="201">
        <v>44685</v>
      </c>
      <c r="E518" s="7">
        <v>0.66666666666666663</v>
      </c>
      <c r="F518" s="3" t="s">
        <v>143</v>
      </c>
      <c r="G518" s="66" t="s">
        <v>23</v>
      </c>
      <c r="H518" s="3" t="s">
        <v>352</v>
      </c>
      <c r="I518" s="3" t="s">
        <v>352</v>
      </c>
      <c r="J518" s="68" t="s">
        <v>352</v>
      </c>
      <c r="K518" s="102" t="s">
        <v>352</v>
      </c>
    </row>
    <row r="519" spans="1:11" ht="12.75" customHeight="1">
      <c r="A519" s="5">
        <v>28624414</v>
      </c>
      <c r="B519" s="132" t="s">
        <v>354</v>
      </c>
      <c r="C519" s="47" t="s">
        <v>628</v>
      </c>
      <c r="D519" s="201">
        <v>44672</v>
      </c>
      <c r="E519" s="7">
        <v>0.625</v>
      </c>
      <c r="F519" s="3" t="s">
        <v>160</v>
      </c>
      <c r="G519" s="66" t="s">
        <v>23</v>
      </c>
      <c r="H519" s="3" t="s">
        <v>352</v>
      </c>
      <c r="I519" s="3" t="s">
        <v>352</v>
      </c>
      <c r="J519" s="68" t="s">
        <v>352</v>
      </c>
      <c r="K519" s="102" t="s">
        <v>352</v>
      </c>
    </row>
    <row r="520" spans="1:11" ht="12.75" customHeight="1">
      <c r="A520" s="5">
        <v>28644126</v>
      </c>
      <c r="B520" s="132" t="s">
        <v>354</v>
      </c>
      <c r="C520" s="47" t="s">
        <v>629</v>
      </c>
      <c r="D520" s="201">
        <v>44699</v>
      </c>
      <c r="E520" s="7">
        <v>0.625</v>
      </c>
      <c r="F520" s="3" t="s">
        <v>143</v>
      </c>
      <c r="G520" s="66" t="s">
        <v>23</v>
      </c>
      <c r="H520" s="3" t="s">
        <v>352</v>
      </c>
      <c r="I520" s="3" t="s">
        <v>352</v>
      </c>
      <c r="J520" s="68" t="s">
        <v>352</v>
      </c>
      <c r="K520" s="102" t="s">
        <v>352</v>
      </c>
    </row>
    <row r="521" spans="1:11" ht="12.75" customHeight="1">
      <c r="A521" s="5">
        <v>28648961</v>
      </c>
      <c r="B521" s="132" t="s">
        <v>584</v>
      </c>
      <c r="C521" s="47" t="s">
        <v>630</v>
      </c>
      <c r="D521" s="201">
        <v>44676</v>
      </c>
      <c r="E521" s="7">
        <v>0.79166666666666663</v>
      </c>
      <c r="F521" s="3" t="s">
        <v>180</v>
      </c>
      <c r="G521" s="66" t="s">
        <v>23</v>
      </c>
      <c r="H521" s="3" t="s">
        <v>352</v>
      </c>
      <c r="I521" s="3" t="s">
        <v>352</v>
      </c>
      <c r="J521" s="68" t="s">
        <v>352</v>
      </c>
      <c r="K521" s="102" t="s">
        <v>352</v>
      </c>
    </row>
    <row r="522" spans="1:11" ht="12.75" customHeight="1">
      <c r="A522" s="5">
        <v>28664657</v>
      </c>
      <c r="B522" s="132" t="s">
        <v>377</v>
      </c>
      <c r="C522" s="47" t="s">
        <v>631</v>
      </c>
      <c r="D522" s="201">
        <v>44674</v>
      </c>
      <c r="E522" s="7">
        <v>0.66666666666666663</v>
      </c>
      <c r="F522" s="3" t="s">
        <v>154</v>
      </c>
      <c r="G522" s="66" t="s">
        <v>23</v>
      </c>
      <c r="H522" s="3" t="s">
        <v>352</v>
      </c>
      <c r="I522" s="3" t="s">
        <v>352</v>
      </c>
      <c r="J522" s="68" t="s">
        <v>352</v>
      </c>
      <c r="K522" s="102" t="s">
        <v>352</v>
      </c>
    </row>
    <row r="523" spans="1:11" ht="12.75" customHeight="1">
      <c r="A523" s="47">
        <v>28733836</v>
      </c>
      <c r="B523" s="132" t="s">
        <v>81</v>
      </c>
      <c r="C523" s="47" t="s">
        <v>442</v>
      </c>
      <c r="D523" s="201">
        <v>44674</v>
      </c>
      <c r="E523" s="7">
        <v>0.75</v>
      </c>
      <c r="F523" s="3" t="s">
        <v>180</v>
      </c>
      <c r="G523" s="66" t="s">
        <v>23</v>
      </c>
      <c r="H523" s="3" t="s">
        <v>352</v>
      </c>
      <c r="I523" s="3" t="s">
        <v>352</v>
      </c>
      <c r="J523" s="68" t="s">
        <v>352</v>
      </c>
      <c r="K523" s="102" t="s">
        <v>352</v>
      </c>
    </row>
    <row r="524" spans="1:11" ht="12.75" customHeight="1">
      <c r="A524" s="5">
        <v>28800851</v>
      </c>
      <c r="B524" s="132" t="s">
        <v>354</v>
      </c>
      <c r="C524" s="47" t="s">
        <v>632</v>
      </c>
      <c r="D524" s="201">
        <v>44708</v>
      </c>
      <c r="E524" s="7">
        <v>0.625</v>
      </c>
      <c r="F524" s="3" t="s">
        <v>143</v>
      </c>
      <c r="G524" s="66" t="s">
        <v>23</v>
      </c>
      <c r="H524" s="3" t="s">
        <v>352</v>
      </c>
      <c r="I524" s="3" t="s">
        <v>352</v>
      </c>
      <c r="J524" s="68" t="s">
        <v>352</v>
      </c>
      <c r="K524" s="102" t="s">
        <v>352</v>
      </c>
    </row>
    <row r="525" spans="1:11" ht="12.75" customHeight="1">
      <c r="A525" s="5">
        <v>28801337</v>
      </c>
      <c r="B525" s="132" t="s">
        <v>633</v>
      </c>
      <c r="C525" s="47" t="s">
        <v>634</v>
      </c>
      <c r="D525" s="201">
        <v>44681</v>
      </c>
      <c r="E525" s="7">
        <v>0.625</v>
      </c>
      <c r="F525" s="3" t="s">
        <v>180</v>
      </c>
      <c r="G525" s="66" t="s">
        <v>23</v>
      </c>
      <c r="H525" s="3" t="s">
        <v>352</v>
      </c>
      <c r="I525" s="3" t="s">
        <v>352</v>
      </c>
      <c r="J525" s="68" t="s">
        <v>352</v>
      </c>
      <c r="K525" s="102" t="s">
        <v>352</v>
      </c>
    </row>
    <row r="526" spans="1:11" ht="12.75" customHeight="1">
      <c r="A526" s="47">
        <v>28802178</v>
      </c>
      <c r="B526" s="132" t="s">
        <v>534</v>
      </c>
      <c r="C526" s="47" t="s">
        <v>635</v>
      </c>
      <c r="D526" s="201">
        <v>44709</v>
      </c>
      <c r="E526" s="7">
        <v>0.58333333333333337</v>
      </c>
      <c r="F526" s="3" t="s">
        <v>143</v>
      </c>
      <c r="G526" s="66" t="s">
        <v>23</v>
      </c>
      <c r="H526" s="3" t="s">
        <v>352</v>
      </c>
      <c r="I526" s="3" t="s">
        <v>352</v>
      </c>
      <c r="J526" s="68" t="s">
        <v>352</v>
      </c>
      <c r="K526" s="102" t="s">
        <v>352</v>
      </c>
    </row>
    <row r="527" spans="1:11" ht="12.75" customHeight="1">
      <c r="A527" s="47">
        <v>28806195</v>
      </c>
      <c r="B527" s="132" t="s">
        <v>354</v>
      </c>
      <c r="C527" s="47" t="s">
        <v>636</v>
      </c>
      <c r="D527" s="201">
        <v>44705</v>
      </c>
      <c r="E527" s="7">
        <v>0.625</v>
      </c>
      <c r="F527" s="3" t="s">
        <v>143</v>
      </c>
      <c r="G527" s="66" t="s">
        <v>23</v>
      </c>
      <c r="H527" s="3" t="s">
        <v>352</v>
      </c>
      <c r="I527" s="3" t="s">
        <v>352</v>
      </c>
      <c r="J527" s="68" t="s">
        <v>352</v>
      </c>
      <c r="K527" s="102" t="s">
        <v>352</v>
      </c>
    </row>
    <row r="528" spans="1:11" ht="12.75" customHeight="1">
      <c r="A528" s="47">
        <v>28806650</v>
      </c>
      <c r="B528" s="132" t="s">
        <v>354</v>
      </c>
      <c r="C528" s="47" t="s">
        <v>637</v>
      </c>
      <c r="D528" s="201">
        <v>44715</v>
      </c>
      <c r="E528" s="7">
        <v>0.66666666666666663</v>
      </c>
      <c r="F528" s="3" t="s">
        <v>143</v>
      </c>
      <c r="G528" s="66" t="s">
        <v>23</v>
      </c>
      <c r="H528" s="3" t="s">
        <v>352</v>
      </c>
      <c r="I528" s="3" t="s">
        <v>352</v>
      </c>
      <c r="J528" s="68" t="s">
        <v>352</v>
      </c>
      <c r="K528" s="102" t="s">
        <v>352</v>
      </c>
    </row>
    <row r="529" spans="1:11" ht="12.75" customHeight="1">
      <c r="A529" s="47">
        <v>28812074</v>
      </c>
      <c r="B529" s="132" t="s">
        <v>638</v>
      </c>
      <c r="C529" s="47" t="s">
        <v>639</v>
      </c>
      <c r="D529" s="201">
        <v>44682</v>
      </c>
      <c r="E529" s="7">
        <v>0.45833333333333331</v>
      </c>
      <c r="F529" s="3" t="s">
        <v>143</v>
      </c>
      <c r="G529" s="66" t="s">
        <v>23</v>
      </c>
      <c r="H529" s="3" t="s">
        <v>352</v>
      </c>
      <c r="I529" s="3" t="s">
        <v>352</v>
      </c>
      <c r="J529" s="68" t="s">
        <v>352</v>
      </c>
      <c r="K529" s="102" t="s">
        <v>352</v>
      </c>
    </row>
    <row r="530" spans="1:11" ht="12.75" customHeight="1">
      <c r="A530" s="47">
        <v>28814806</v>
      </c>
      <c r="B530" s="132" t="s">
        <v>354</v>
      </c>
      <c r="C530" s="47" t="s">
        <v>640</v>
      </c>
      <c r="D530" s="201">
        <v>44690</v>
      </c>
      <c r="E530" s="7">
        <v>0.66666666666666663</v>
      </c>
      <c r="F530" s="3" t="s">
        <v>143</v>
      </c>
      <c r="G530" s="66" t="s">
        <v>23</v>
      </c>
      <c r="H530" s="3" t="s">
        <v>352</v>
      </c>
      <c r="I530" s="3" t="s">
        <v>352</v>
      </c>
      <c r="J530" s="68" t="s">
        <v>352</v>
      </c>
      <c r="K530" s="102" t="s">
        <v>352</v>
      </c>
    </row>
    <row r="531" spans="1:11" ht="12.75" customHeight="1">
      <c r="A531" s="47">
        <v>28826821</v>
      </c>
      <c r="B531" s="132" t="s">
        <v>580</v>
      </c>
      <c r="C531" s="47" t="s">
        <v>641</v>
      </c>
      <c r="D531" s="201">
        <v>44688</v>
      </c>
      <c r="E531" s="7">
        <v>0.70833333333333337</v>
      </c>
      <c r="F531" s="3" t="s">
        <v>157</v>
      </c>
      <c r="G531" s="66" t="s">
        <v>23</v>
      </c>
      <c r="H531" s="3" t="s">
        <v>352</v>
      </c>
      <c r="I531" s="3" t="s">
        <v>352</v>
      </c>
      <c r="J531" s="68" t="s">
        <v>352</v>
      </c>
      <c r="K531" s="102" t="s">
        <v>352</v>
      </c>
    </row>
    <row r="532" spans="1:11" ht="12.75" customHeight="1">
      <c r="A532" s="5">
        <v>28827320</v>
      </c>
      <c r="B532" s="132" t="s">
        <v>580</v>
      </c>
      <c r="C532" s="47" t="s">
        <v>642</v>
      </c>
      <c r="D532" s="201">
        <v>44709</v>
      </c>
      <c r="E532" s="7">
        <v>0.45833333333333331</v>
      </c>
      <c r="F532" s="3" t="s">
        <v>143</v>
      </c>
      <c r="G532" s="66" t="s">
        <v>23</v>
      </c>
      <c r="H532" s="3" t="s">
        <v>352</v>
      </c>
      <c r="I532" s="3" t="s">
        <v>352</v>
      </c>
      <c r="J532" s="68" t="s">
        <v>352</v>
      </c>
      <c r="K532" s="102" t="s">
        <v>352</v>
      </c>
    </row>
    <row r="533" spans="1:11" ht="12.75" customHeight="1">
      <c r="A533" s="47">
        <v>28836220</v>
      </c>
      <c r="B533" s="132" t="s">
        <v>534</v>
      </c>
      <c r="C533" s="47" t="s">
        <v>643</v>
      </c>
      <c r="D533" s="201">
        <v>44681</v>
      </c>
      <c r="E533" s="7">
        <v>0.33333333333333331</v>
      </c>
      <c r="F533" s="3" t="s">
        <v>143</v>
      </c>
      <c r="G533" s="66" t="s">
        <v>23</v>
      </c>
      <c r="H533" s="3" t="s">
        <v>352</v>
      </c>
      <c r="I533" s="3" t="s">
        <v>352</v>
      </c>
      <c r="J533" s="68" t="s">
        <v>352</v>
      </c>
      <c r="K533" s="102" t="s">
        <v>352</v>
      </c>
    </row>
    <row r="534" spans="1:11" ht="12.75" customHeight="1">
      <c r="A534" s="47">
        <v>28849824</v>
      </c>
      <c r="B534" s="132" t="s">
        <v>644</v>
      </c>
      <c r="C534" s="47" t="s">
        <v>645</v>
      </c>
      <c r="D534" s="201">
        <v>44695</v>
      </c>
      <c r="E534" s="7">
        <v>0.79166666666666663</v>
      </c>
      <c r="F534" s="3" t="s">
        <v>143</v>
      </c>
      <c r="G534" s="66" t="s">
        <v>23</v>
      </c>
      <c r="H534" s="3" t="s">
        <v>352</v>
      </c>
      <c r="I534" s="3" t="s">
        <v>352</v>
      </c>
      <c r="J534" s="68" t="s">
        <v>352</v>
      </c>
      <c r="K534" s="102" t="s">
        <v>352</v>
      </c>
    </row>
    <row r="535" spans="1:11" ht="12.75" customHeight="1">
      <c r="A535" s="47">
        <v>28854715</v>
      </c>
      <c r="B535" s="132" t="s">
        <v>591</v>
      </c>
      <c r="C535" s="47" t="s">
        <v>559</v>
      </c>
      <c r="D535" s="201">
        <v>44695</v>
      </c>
      <c r="E535" s="7">
        <v>0.66666666666666663</v>
      </c>
      <c r="F535" s="3" t="s">
        <v>180</v>
      </c>
      <c r="G535" s="66" t="s">
        <v>23</v>
      </c>
      <c r="H535" s="3" t="s">
        <v>352</v>
      </c>
      <c r="I535" s="3" t="s">
        <v>352</v>
      </c>
      <c r="J535" s="68" t="s">
        <v>352</v>
      </c>
      <c r="K535" s="102" t="s">
        <v>352</v>
      </c>
    </row>
    <row r="536" spans="1:11" ht="12.75" customHeight="1">
      <c r="A536" s="47">
        <v>28855171</v>
      </c>
      <c r="B536" s="132" t="s">
        <v>591</v>
      </c>
      <c r="C536" s="47" t="s">
        <v>646</v>
      </c>
      <c r="D536" s="201">
        <v>44699</v>
      </c>
      <c r="E536" s="7">
        <v>0.70833333333333337</v>
      </c>
      <c r="F536" s="3" t="s">
        <v>157</v>
      </c>
      <c r="G536" s="66" t="s">
        <v>23</v>
      </c>
      <c r="H536" s="3" t="s">
        <v>352</v>
      </c>
      <c r="I536" s="3" t="s">
        <v>352</v>
      </c>
      <c r="J536" s="68" t="s">
        <v>352</v>
      </c>
      <c r="K536" s="102" t="s">
        <v>352</v>
      </c>
    </row>
    <row r="537" spans="1:11" ht="12.75" customHeight="1">
      <c r="A537" s="47">
        <v>28876958</v>
      </c>
      <c r="B537" s="132" t="s">
        <v>354</v>
      </c>
      <c r="C537" s="47" t="s">
        <v>647</v>
      </c>
      <c r="D537" s="201">
        <v>44715</v>
      </c>
      <c r="E537" s="7">
        <v>0.45833333333333331</v>
      </c>
      <c r="F537" s="3" t="s">
        <v>160</v>
      </c>
      <c r="G537" s="66" t="s">
        <v>23</v>
      </c>
      <c r="H537" s="3" t="s">
        <v>352</v>
      </c>
      <c r="I537" s="3" t="s">
        <v>352</v>
      </c>
      <c r="J537" s="68" t="s">
        <v>352</v>
      </c>
      <c r="K537" s="102" t="s">
        <v>352</v>
      </c>
    </row>
    <row r="538" spans="1:11" ht="12.75" customHeight="1">
      <c r="A538" s="5">
        <v>28893993</v>
      </c>
      <c r="B538" s="132" t="s">
        <v>534</v>
      </c>
      <c r="C538" s="47" t="s">
        <v>648</v>
      </c>
      <c r="D538" s="201">
        <v>44710</v>
      </c>
      <c r="E538" s="7">
        <v>0.41666666666666669</v>
      </c>
      <c r="F538" s="3" t="s">
        <v>157</v>
      </c>
      <c r="G538" s="66" t="s">
        <v>23</v>
      </c>
      <c r="H538" s="3" t="s">
        <v>352</v>
      </c>
      <c r="I538" s="3" t="s">
        <v>352</v>
      </c>
      <c r="J538" s="68" t="s">
        <v>352</v>
      </c>
      <c r="K538" s="102" t="s">
        <v>352</v>
      </c>
    </row>
    <row r="539" spans="1:11" ht="12.75" customHeight="1">
      <c r="A539" s="5">
        <v>28896189</v>
      </c>
      <c r="B539" s="132" t="s">
        <v>274</v>
      </c>
      <c r="C539" s="47" t="s">
        <v>649</v>
      </c>
      <c r="D539" s="201">
        <v>44709</v>
      </c>
      <c r="E539" s="7">
        <v>0.70833333333333337</v>
      </c>
      <c r="F539" s="3" t="s">
        <v>143</v>
      </c>
      <c r="G539" s="66" t="s">
        <v>23</v>
      </c>
      <c r="H539" s="3" t="s">
        <v>352</v>
      </c>
      <c r="I539" s="3" t="s">
        <v>352</v>
      </c>
      <c r="J539" s="68" t="s">
        <v>352</v>
      </c>
      <c r="K539" s="102" t="s">
        <v>352</v>
      </c>
    </row>
    <row r="540" spans="1:11" ht="12.75" customHeight="1">
      <c r="A540" s="47">
        <v>28894599</v>
      </c>
      <c r="B540" s="132" t="s">
        <v>354</v>
      </c>
      <c r="C540" s="47" t="s">
        <v>650</v>
      </c>
      <c r="D540" s="201">
        <v>44699</v>
      </c>
      <c r="E540" s="7">
        <v>0.70833333333333337</v>
      </c>
      <c r="F540" s="3" t="s">
        <v>143</v>
      </c>
      <c r="G540" s="66" t="s">
        <v>23</v>
      </c>
      <c r="H540" s="3" t="s">
        <v>352</v>
      </c>
      <c r="I540" s="3" t="s">
        <v>352</v>
      </c>
      <c r="J540" s="68" t="s">
        <v>352</v>
      </c>
      <c r="K540" s="102" t="s">
        <v>352</v>
      </c>
    </row>
    <row r="541" spans="1:11" ht="12.75" customHeight="1">
      <c r="A541" s="47">
        <v>28926238</v>
      </c>
      <c r="B541" s="132" t="s">
        <v>354</v>
      </c>
      <c r="C541" s="47" t="s">
        <v>651</v>
      </c>
      <c r="D541" s="201">
        <v>44692</v>
      </c>
      <c r="E541" s="7">
        <v>0.66666666666666663</v>
      </c>
      <c r="F541" s="3" t="s">
        <v>143</v>
      </c>
      <c r="G541" s="66" t="s">
        <v>23</v>
      </c>
      <c r="H541" s="3" t="s">
        <v>652</v>
      </c>
      <c r="I541" s="3" t="s">
        <v>352</v>
      </c>
      <c r="J541" s="68" t="s">
        <v>352</v>
      </c>
      <c r="K541" s="102" t="s">
        <v>352</v>
      </c>
    </row>
    <row r="542" spans="1:11" ht="12.75" customHeight="1">
      <c r="A542" s="47">
        <v>28955762</v>
      </c>
      <c r="B542" s="132" t="s">
        <v>354</v>
      </c>
      <c r="C542" s="47" t="s">
        <v>653</v>
      </c>
      <c r="D542" s="201">
        <v>44729</v>
      </c>
      <c r="E542" s="7">
        <v>0.75</v>
      </c>
      <c r="F542" s="3" t="s">
        <v>157</v>
      </c>
      <c r="G542" s="66" t="s">
        <v>23</v>
      </c>
      <c r="H542" s="3" t="s">
        <v>352</v>
      </c>
      <c r="I542" s="3" t="s">
        <v>352</v>
      </c>
      <c r="J542" s="68" t="s">
        <v>352</v>
      </c>
      <c r="K542" s="102" t="s">
        <v>352</v>
      </c>
    </row>
    <row r="543" spans="1:11" ht="12.75" customHeight="1">
      <c r="A543" s="5">
        <v>28958281</v>
      </c>
      <c r="B543" s="132" t="s">
        <v>11</v>
      </c>
      <c r="C543" s="47" t="s">
        <v>654</v>
      </c>
      <c r="D543" s="201">
        <v>44706</v>
      </c>
      <c r="E543" s="7">
        <v>0.79166666666666663</v>
      </c>
      <c r="F543" s="3" t="s">
        <v>180</v>
      </c>
      <c r="G543" s="66" t="s">
        <v>23</v>
      </c>
      <c r="H543" s="3" t="s">
        <v>352</v>
      </c>
      <c r="I543" s="3" t="s">
        <v>352</v>
      </c>
      <c r="J543" s="68" t="s">
        <v>352</v>
      </c>
      <c r="K543" s="102" t="s">
        <v>352</v>
      </c>
    </row>
    <row r="544" spans="1:11" ht="12.75" customHeight="1">
      <c r="A544" s="47">
        <v>28963913</v>
      </c>
      <c r="B544" s="132" t="s">
        <v>354</v>
      </c>
      <c r="C544" s="47" t="s">
        <v>655</v>
      </c>
      <c r="D544" s="201">
        <v>44699</v>
      </c>
      <c r="E544" s="7">
        <v>0.625</v>
      </c>
      <c r="F544" s="3" t="s">
        <v>143</v>
      </c>
      <c r="G544" s="66" t="s">
        <v>23</v>
      </c>
      <c r="H544" s="3" t="s">
        <v>352</v>
      </c>
      <c r="I544" s="3" t="s">
        <v>352</v>
      </c>
      <c r="J544" s="68" t="s">
        <v>352</v>
      </c>
      <c r="K544" s="102" t="s">
        <v>352</v>
      </c>
    </row>
    <row r="545" spans="1:11" ht="12.75" customHeight="1">
      <c r="A545" s="47">
        <v>28974879</v>
      </c>
      <c r="B545" s="132" t="s">
        <v>656</v>
      </c>
      <c r="C545" s="47" t="s">
        <v>575</v>
      </c>
      <c r="D545" s="201">
        <v>44696</v>
      </c>
      <c r="E545" s="7">
        <v>0.625</v>
      </c>
      <c r="F545" s="3" t="s">
        <v>143</v>
      </c>
      <c r="G545" s="66" t="s">
        <v>23</v>
      </c>
      <c r="H545" s="3" t="s">
        <v>352</v>
      </c>
      <c r="I545" s="3" t="s">
        <v>352</v>
      </c>
      <c r="J545" s="68" t="s">
        <v>352</v>
      </c>
      <c r="K545" s="102" t="s">
        <v>352</v>
      </c>
    </row>
    <row r="546" spans="1:11" ht="12.75" customHeight="1">
      <c r="A546" s="47">
        <v>28979791</v>
      </c>
      <c r="B546" s="132" t="s">
        <v>354</v>
      </c>
      <c r="C546" s="47" t="s">
        <v>657</v>
      </c>
      <c r="D546" s="201">
        <v>44699</v>
      </c>
      <c r="E546" s="7">
        <v>0.66666666666666663</v>
      </c>
      <c r="F546" s="3" t="s">
        <v>143</v>
      </c>
      <c r="G546" s="66" t="s">
        <v>23</v>
      </c>
      <c r="H546" s="3" t="s">
        <v>352</v>
      </c>
      <c r="I546" s="3" t="s">
        <v>352</v>
      </c>
      <c r="J546" s="68" t="s">
        <v>352</v>
      </c>
      <c r="K546" s="102" t="s">
        <v>352</v>
      </c>
    </row>
    <row r="547" spans="1:11" ht="12.75" customHeight="1">
      <c r="A547" s="47">
        <v>28994648</v>
      </c>
      <c r="B547" s="132" t="s">
        <v>354</v>
      </c>
      <c r="C547" s="47" t="s">
        <v>658</v>
      </c>
      <c r="D547" s="201">
        <v>44736</v>
      </c>
      <c r="E547" s="7">
        <v>0.66666666666666663</v>
      </c>
      <c r="F547" s="3" t="s">
        <v>160</v>
      </c>
      <c r="G547" s="66" t="s">
        <v>23</v>
      </c>
      <c r="H547" s="3" t="s">
        <v>352</v>
      </c>
      <c r="I547" s="3" t="s">
        <v>352</v>
      </c>
      <c r="J547" s="68" t="s">
        <v>352</v>
      </c>
      <c r="K547" s="102" t="s">
        <v>352</v>
      </c>
    </row>
    <row r="548" spans="1:11" ht="12.75" customHeight="1">
      <c r="A548" s="47">
        <v>28997669</v>
      </c>
      <c r="B548" s="132" t="s">
        <v>274</v>
      </c>
      <c r="C548" s="47" t="s">
        <v>659</v>
      </c>
      <c r="D548" s="201">
        <v>44696</v>
      </c>
      <c r="E548" s="7">
        <v>0.66666666666666663</v>
      </c>
      <c r="F548" s="3" t="s">
        <v>143</v>
      </c>
      <c r="G548" s="66" t="s">
        <v>23</v>
      </c>
      <c r="H548" s="3" t="s">
        <v>352</v>
      </c>
      <c r="I548" s="3" t="s">
        <v>352</v>
      </c>
      <c r="J548" s="68" t="s">
        <v>352</v>
      </c>
      <c r="K548" s="102" t="s">
        <v>352</v>
      </c>
    </row>
    <row r="549" spans="1:11" ht="12.75" customHeight="1">
      <c r="A549" s="5">
        <v>29001760</v>
      </c>
      <c r="B549" s="132" t="s">
        <v>534</v>
      </c>
      <c r="C549" s="47" t="s">
        <v>544</v>
      </c>
      <c r="D549" s="201">
        <v>44731</v>
      </c>
      <c r="E549" s="7">
        <v>0.375</v>
      </c>
      <c r="F549" s="3" t="s">
        <v>143</v>
      </c>
      <c r="G549" s="66" t="s">
        <v>23</v>
      </c>
      <c r="H549" s="3" t="s">
        <v>352</v>
      </c>
      <c r="I549" s="3" t="s">
        <v>352</v>
      </c>
      <c r="J549" s="68" t="s">
        <v>352</v>
      </c>
      <c r="K549" s="102" t="s">
        <v>352</v>
      </c>
    </row>
    <row r="550" spans="1:11" ht="12.75" customHeight="1">
      <c r="A550" s="5">
        <v>29002663</v>
      </c>
      <c r="B550" s="132" t="s">
        <v>660</v>
      </c>
      <c r="C550" s="47" t="s">
        <v>661</v>
      </c>
      <c r="D550" s="201">
        <v>44690</v>
      </c>
      <c r="E550" s="84">
        <v>0.75</v>
      </c>
      <c r="F550" s="3" t="s">
        <v>157</v>
      </c>
      <c r="G550" s="66" t="s">
        <v>23</v>
      </c>
      <c r="H550" s="3" t="s">
        <v>540</v>
      </c>
      <c r="I550" s="3" t="s">
        <v>352</v>
      </c>
      <c r="J550" s="68" t="s">
        <v>352</v>
      </c>
      <c r="K550" s="102" t="s">
        <v>352</v>
      </c>
    </row>
    <row r="551" spans="1:11" ht="12.75" customHeight="1">
      <c r="A551" s="5">
        <v>29010294</v>
      </c>
      <c r="B551" s="132" t="s">
        <v>11</v>
      </c>
      <c r="C551" s="47" t="s">
        <v>563</v>
      </c>
      <c r="D551" s="201">
        <v>44725</v>
      </c>
      <c r="E551" s="84">
        <v>0.70833333333333337</v>
      </c>
      <c r="F551" s="3" t="s">
        <v>180</v>
      </c>
      <c r="G551" s="66" t="s">
        <v>23</v>
      </c>
      <c r="H551" s="3" t="s">
        <v>352</v>
      </c>
      <c r="I551" s="3" t="s">
        <v>352</v>
      </c>
      <c r="J551" s="68" t="s">
        <v>352</v>
      </c>
      <c r="K551" s="102" t="s">
        <v>352</v>
      </c>
    </row>
    <row r="552" spans="1:11" ht="12.75" customHeight="1">
      <c r="A552" s="47">
        <v>29020819</v>
      </c>
      <c r="B552" s="132" t="s">
        <v>354</v>
      </c>
      <c r="C552" s="47" t="s">
        <v>662</v>
      </c>
      <c r="D552" s="201">
        <v>44708</v>
      </c>
      <c r="E552" s="84">
        <v>0.625</v>
      </c>
      <c r="F552" s="3" t="s">
        <v>143</v>
      </c>
      <c r="G552" s="66" t="s">
        <v>23</v>
      </c>
      <c r="H552" s="3" t="s">
        <v>352</v>
      </c>
      <c r="I552" s="3" t="s">
        <v>352</v>
      </c>
      <c r="J552" s="68" t="s">
        <v>352</v>
      </c>
      <c r="K552" s="102" t="s">
        <v>352</v>
      </c>
    </row>
    <row r="553" spans="1:11" ht="12.75" customHeight="1">
      <c r="A553" s="47">
        <v>29021993</v>
      </c>
      <c r="B553" s="132" t="s">
        <v>663</v>
      </c>
      <c r="C553" s="47" t="s">
        <v>664</v>
      </c>
      <c r="D553" s="201">
        <v>44734</v>
      </c>
      <c r="E553" s="84">
        <v>0.41666666666666669</v>
      </c>
      <c r="F553" s="3" t="s">
        <v>143</v>
      </c>
      <c r="G553" s="66" t="s">
        <v>23</v>
      </c>
      <c r="H553" s="3" t="s">
        <v>352</v>
      </c>
      <c r="I553" s="3" t="s">
        <v>352</v>
      </c>
      <c r="J553" s="68" t="s">
        <v>352</v>
      </c>
      <c r="K553" s="102" t="s">
        <v>352</v>
      </c>
    </row>
    <row r="554" spans="1:11" ht="12.75" customHeight="1">
      <c r="A554" s="47">
        <v>29023458</v>
      </c>
      <c r="B554" s="132" t="s">
        <v>584</v>
      </c>
      <c r="C554" s="23" t="s">
        <v>665</v>
      </c>
      <c r="D554" s="201">
        <v>44698</v>
      </c>
      <c r="E554" s="84">
        <v>0.79166666666666663</v>
      </c>
      <c r="F554" s="3" t="s">
        <v>180</v>
      </c>
      <c r="G554" s="66" t="s">
        <v>23</v>
      </c>
      <c r="H554" s="3" t="s">
        <v>540</v>
      </c>
      <c r="I554" s="3" t="s">
        <v>352</v>
      </c>
      <c r="J554" s="68" t="s">
        <v>352</v>
      </c>
      <c r="K554" s="102" t="s">
        <v>352</v>
      </c>
    </row>
    <row r="555" spans="1:11" ht="12.75" customHeight="1">
      <c r="A555" s="5">
        <v>29024839</v>
      </c>
      <c r="B555" s="132" t="s">
        <v>354</v>
      </c>
      <c r="C555" s="47" t="s">
        <v>666</v>
      </c>
      <c r="D555" s="201">
        <v>44725</v>
      </c>
      <c r="E555" s="84">
        <v>0.625</v>
      </c>
      <c r="F555" s="3" t="s">
        <v>160</v>
      </c>
      <c r="G555" s="66" t="s">
        <v>23</v>
      </c>
      <c r="H555" s="3" t="s">
        <v>352</v>
      </c>
      <c r="I555" s="3" t="s">
        <v>352</v>
      </c>
      <c r="J555" s="68" t="s">
        <v>352</v>
      </c>
      <c r="K555" s="102" t="s">
        <v>352</v>
      </c>
    </row>
    <row r="556" spans="1:11" ht="12.75" customHeight="1">
      <c r="A556" s="5">
        <v>29042463</v>
      </c>
      <c r="B556" s="132" t="s">
        <v>667</v>
      </c>
      <c r="C556" s="47" t="s">
        <v>668</v>
      </c>
      <c r="D556" s="201">
        <v>44706</v>
      </c>
      <c r="E556" s="84">
        <v>0.83333333333333337</v>
      </c>
      <c r="F556" s="3" t="s">
        <v>157</v>
      </c>
      <c r="G556" s="66" t="s">
        <v>23</v>
      </c>
      <c r="H556" s="3" t="s">
        <v>352</v>
      </c>
      <c r="I556" s="3" t="s">
        <v>352</v>
      </c>
      <c r="J556" s="68" t="s">
        <v>352</v>
      </c>
      <c r="K556" s="102" t="s">
        <v>352</v>
      </c>
    </row>
    <row r="557" spans="1:11" ht="12.75" customHeight="1">
      <c r="A557" s="5">
        <v>29042976</v>
      </c>
      <c r="B557" s="132" t="s">
        <v>584</v>
      </c>
      <c r="C557" s="23" t="s">
        <v>665</v>
      </c>
      <c r="D557" s="201">
        <v>44698</v>
      </c>
      <c r="E557" s="84">
        <v>0.79166666666666663</v>
      </c>
      <c r="F557" s="3" t="s">
        <v>180</v>
      </c>
      <c r="G557" s="66" t="s">
        <v>23</v>
      </c>
      <c r="H557" s="3" t="s">
        <v>540</v>
      </c>
      <c r="I557" s="3" t="s">
        <v>352</v>
      </c>
      <c r="J557" s="68" t="s">
        <v>352</v>
      </c>
      <c r="K557" s="102" t="s">
        <v>352</v>
      </c>
    </row>
    <row r="558" spans="1:11" ht="12.75" customHeight="1">
      <c r="A558" s="5">
        <v>29044841</v>
      </c>
      <c r="B558" s="132" t="s">
        <v>584</v>
      </c>
      <c r="C558" s="23" t="s">
        <v>665</v>
      </c>
      <c r="D558" s="201">
        <v>44700</v>
      </c>
      <c r="E558" s="84">
        <v>0.79166666666666663</v>
      </c>
      <c r="F558" s="3" t="s">
        <v>180</v>
      </c>
      <c r="G558" s="66" t="s">
        <v>23</v>
      </c>
      <c r="H558" s="3" t="s">
        <v>540</v>
      </c>
      <c r="I558" s="3" t="s">
        <v>352</v>
      </c>
      <c r="J558" s="68" t="s">
        <v>352</v>
      </c>
      <c r="K558" s="102" t="s">
        <v>352</v>
      </c>
    </row>
    <row r="559" spans="1:11" ht="12.75" customHeight="1">
      <c r="A559" s="47">
        <v>29065261</v>
      </c>
      <c r="B559" s="132" t="s">
        <v>534</v>
      </c>
      <c r="C559" s="47" t="s">
        <v>669</v>
      </c>
      <c r="D559" s="201">
        <v>44744</v>
      </c>
      <c r="E559" s="84">
        <v>0.5</v>
      </c>
      <c r="F559" s="3" t="s">
        <v>143</v>
      </c>
      <c r="G559" s="66" t="s">
        <v>23</v>
      </c>
      <c r="H559" s="3" t="s">
        <v>352</v>
      </c>
      <c r="I559" s="3" t="s">
        <v>352</v>
      </c>
      <c r="J559" s="68" t="s">
        <v>352</v>
      </c>
      <c r="K559" s="102" t="s">
        <v>352</v>
      </c>
    </row>
    <row r="560" spans="1:11" ht="12.75" customHeight="1">
      <c r="A560" s="47">
        <v>29066044</v>
      </c>
      <c r="B560" s="132" t="s">
        <v>354</v>
      </c>
      <c r="C560" s="47" t="s">
        <v>670</v>
      </c>
      <c r="D560" s="201">
        <v>44705</v>
      </c>
      <c r="E560" s="84">
        <v>0.70833333333333337</v>
      </c>
      <c r="F560" s="3" t="s">
        <v>143</v>
      </c>
      <c r="G560" s="66" t="s">
        <v>23</v>
      </c>
      <c r="H560" s="3" t="s">
        <v>352</v>
      </c>
      <c r="I560" s="3" t="s">
        <v>352</v>
      </c>
      <c r="J560" s="68" t="s">
        <v>352</v>
      </c>
      <c r="K560" s="102" t="s">
        <v>352</v>
      </c>
    </row>
    <row r="561" spans="1:11" ht="12.75" customHeight="1">
      <c r="A561" s="5">
        <v>29070984</v>
      </c>
      <c r="B561" s="132" t="s">
        <v>15</v>
      </c>
      <c r="C561" s="47" t="s">
        <v>671</v>
      </c>
      <c r="D561" s="201">
        <v>44744</v>
      </c>
      <c r="E561" s="84">
        <v>0.41666666666666669</v>
      </c>
      <c r="F561" s="3" t="s">
        <v>180</v>
      </c>
      <c r="G561" s="66" t="s">
        <v>23</v>
      </c>
      <c r="H561" s="3" t="s">
        <v>352</v>
      </c>
      <c r="I561" s="3" t="s">
        <v>352</v>
      </c>
      <c r="J561" s="68" t="s">
        <v>352</v>
      </c>
      <c r="K561" s="102" t="s">
        <v>352</v>
      </c>
    </row>
    <row r="562" spans="1:11" ht="12.75" customHeight="1">
      <c r="A562" s="47">
        <v>29080523</v>
      </c>
      <c r="B562" s="132" t="s">
        <v>534</v>
      </c>
      <c r="C562" s="47" t="s">
        <v>672</v>
      </c>
      <c r="D562" s="201">
        <v>44717</v>
      </c>
      <c r="E562" s="84">
        <v>0.58333333333333337</v>
      </c>
      <c r="F562" s="3" t="s">
        <v>143</v>
      </c>
      <c r="G562" s="66" t="s">
        <v>23</v>
      </c>
      <c r="H562" s="3" t="s">
        <v>352</v>
      </c>
      <c r="I562" s="3" t="s">
        <v>352</v>
      </c>
      <c r="J562" s="68" t="s">
        <v>352</v>
      </c>
      <c r="K562" s="102" t="s">
        <v>352</v>
      </c>
    </row>
    <row r="563" spans="1:11" ht="12.75" customHeight="1">
      <c r="A563" s="5">
        <v>29086145</v>
      </c>
      <c r="B563" s="132" t="s">
        <v>11</v>
      </c>
      <c r="C563" s="47" t="s">
        <v>673</v>
      </c>
      <c r="D563" s="201">
        <v>44723</v>
      </c>
      <c r="E563" s="84">
        <v>0.41666666666666669</v>
      </c>
      <c r="F563" s="3" t="s">
        <v>180</v>
      </c>
      <c r="G563" s="66" t="s">
        <v>23</v>
      </c>
      <c r="H563" s="3" t="s">
        <v>352</v>
      </c>
      <c r="I563" s="3" t="s">
        <v>352</v>
      </c>
      <c r="J563" s="68" t="s">
        <v>352</v>
      </c>
      <c r="K563" s="102" t="s">
        <v>352</v>
      </c>
    </row>
    <row r="564" spans="1:11" ht="12.75" customHeight="1">
      <c r="A564" s="5">
        <v>29089967</v>
      </c>
      <c r="B564" s="132" t="s">
        <v>354</v>
      </c>
      <c r="C564" s="47" t="s">
        <v>674</v>
      </c>
      <c r="D564" s="201">
        <v>44746</v>
      </c>
      <c r="E564" s="84">
        <v>0.70833333333333337</v>
      </c>
      <c r="F564" s="3" t="s">
        <v>143</v>
      </c>
      <c r="G564" s="66" t="s">
        <v>23</v>
      </c>
      <c r="H564" s="3" t="s">
        <v>352</v>
      </c>
      <c r="I564" s="3" t="s">
        <v>352</v>
      </c>
      <c r="J564" s="68" t="s">
        <v>352</v>
      </c>
      <c r="K564" s="102" t="s">
        <v>352</v>
      </c>
    </row>
    <row r="565" spans="1:11" ht="12.75" customHeight="1">
      <c r="A565" s="5">
        <v>29090011</v>
      </c>
      <c r="B565" s="132" t="s">
        <v>354</v>
      </c>
      <c r="C565" s="47" t="s">
        <v>675</v>
      </c>
      <c r="D565" s="201">
        <v>44711</v>
      </c>
      <c r="E565" s="84">
        <v>0.625</v>
      </c>
      <c r="F565" s="3" t="s">
        <v>143</v>
      </c>
      <c r="G565" s="66" t="s">
        <v>23</v>
      </c>
      <c r="H565" s="3" t="s">
        <v>352</v>
      </c>
      <c r="I565" s="3" t="s">
        <v>352</v>
      </c>
      <c r="J565" s="68" t="s">
        <v>352</v>
      </c>
      <c r="K565" s="102" t="s">
        <v>352</v>
      </c>
    </row>
    <row r="566" spans="1:11" ht="12.75" customHeight="1">
      <c r="A566" s="47">
        <v>29102312</v>
      </c>
      <c r="B566" s="132" t="s">
        <v>15</v>
      </c>
      <c r="C566" s="47" t="s">
        <v>676</v>
      </c>
      <c r="D566" s="201">
        <v>44690</v>
      </c>
      <c r="E566" s="84">
        <v>0.83333333333333337</v>
      </c>
      <c r="F566" s="3" t="s">
        <v>180</v>
      </c>
      <c r="G566" s="85" t="s">
        <v>677</v>
      </c>
      <c r="H566" s="3" t="s">
        <v>678</v>
      </c>
      <c r="I566" s="3" t="s">
        <v>352</v>
      </c>
      <c r="J566" s="68" t="s">
        <v>352</v>
      </c>
      <c r="K566" s="102" t="s">
        <v>352</v>
      </c>
    </row>
    <row r="567" spans="1:11" ht="12.75" customHeight="1">
      <c r="A567" s="47">
        <v>29103265</v>
      </c>
      <c r="B567" s="132" t="s">
        <v>534</v>
      </c>
      <c r="C567" s="47" t="s">
        <v>679</v>
      </c>
      <c r="D567" s="201">
        <v>44731</v>
      </c>
      <c r="E567" s="84">
        <v>0.41666666666666669</v>
      </c>
      <c r="F567" s="3" t="s">
        <v>143</v>
      </c>
      <c r="G567" s="66" t="s">
        <v>23</v>
      </c>
      <c r="H567" s="3" t="s">
        <v>352</v>
      </c>
      <c r="I567" s="3" t="s">
        <v>352</v>
      </c>
      <c r="J567" s="68" t="s">
        <v>352</v>
      </c>
      <c r="K567" s="102" t="s">
        <v>352</v>
      </c>
    </row>
    <row r="568" spans="1:11" ht="12.75" customHeight="1">
      <c r="A568" s="47">
        <v>29101917</v>
      </c>
      <c r="B568" s="132" t="s">
        <v>534</v>
      </c>
      <c r="C568" s="47" t="s">
        <v>680</v>
      </c>
      <c r="D568" s="201">
        <v>44744</v>
      </c>
      <c r="E568" s="84">
        <v>0.66666666666666663</v>
      </c>
      <c r="F568" s="3" t="s">
        <v>143</v>
      </c>
      <c r="G568" s="66" t="s">
        <v>681</v>
      </c>
      <c r="H568" s="3" t="s">
        <v>352</v>
      </c>
      <c r="I568" s="3" t="s">
        <v>352</v>
      </c>
      <c r="J568" s="68" t="s">
        <v>352</v>
      </c>
      <c r="K568" s="102" t="s">
        <v>352</v>
      </c>
    </row>
    <row r="569" spans="1:11" ht="12.75" customHeight="1">
      <c r="A569" s="47">
        <v>29103559</v>
      </c>
      <c r="B569" s="132" t="s">
        <v>534</v>
      </c>
      <c r="C569" s="47" t="s">
        <v>676</v>
      </c>
      <c r="D569" s="201">
        <v>44701</v>
      </c>
      <c r="E569" s="84">
        <v>0.83333333333333337</v>
      </c>
      <c r="F569" s="3" t="s">
        <v>180</v>
      </c>
      <c r="G569" s="66" t="s">
        <v>23</v>
      </c>
      <c r="H569" s="3" t="s">
        <v>678</v>
      </c>
      <c r="I569" s="3" t="s">
        <v>352</v>
      </c>
      <c r="J569" s="68" t="s">
        <v>352</v>
      </c>
      <c r="K569" s="102" t="s">
        <v>352</v>
      </c>
    </row>
    <row r="570" spans="1:11" ht="12.75" customHeight="1">
      <c r="A570" s="47">
        <v>29103921</v>
      </c>
      <c r="B570" s="132" t="s">
        <v>354</v>
      </c>
      <c r="C570" s="47" t="s">
        <v>682</v>
      </c>
      <c r="D570" s="201">
        <v>44747</v>
      </c>
      <c r="E570" s="84">
        <v>0.70833333333333337</v>
      </c>
      <c r="F570" s="3" t="s">
        <v>157</v>
      </c>
      <c r="G570" s="66" t="s">
        <v>23</v>
      </c>
      <c r="H570" s="3" t="s">
        <v>352</v>
      </c>
      <c r="I570" s="3" t="s">
        <v>352</v>
      </c>
      <c r="J570" s="68" t="s">
        <v>352</v>
      </c>
      <c r="K570" s="102" t="s">
        <v>352</v>
      </c>
    </row>
    <row r="571" spans="1:11" ht="12.75" customHeight="1">
      <c r="A571" s="47">
        <v>29104389</v>
      </c>
      <c r="B571" s="132" t="s">
        <v>81</v>
      </c>
      <c r="C571" s="23" t="s">
        <v>683</v>
      </c>
      <c r="D571" s="201">
        <v>44716</v>
      </c>
      <c r="E571" s="84">
        <v>0.41666666666666669</v>
      </c>
      <c r="F571" s="3" t="s">
        <v>154</v>
      </c>
      <c r="G571" s="66" t="s">
        <v>23</v>
      </c>
      <c r="H571" s="3" t="s">
        <v>352</v>
      </c>
      <c r="I571" s="3" t="s">
        <v>352</v>
      </c>
      <c r="J571" s="68" t="s">
        <v>352</v>
      </c>
      <c r="K571" s="102" t="s">
        <v>352</v>
      </c>
    </row>
    <row r="572" spans="1:11" ht="12.75" customHeight="1">
      <c r="A572" s="5">
        <v>29108056</v>
      </c>
      <c r="B572" s="132" t="s">
        <v>15</v>
      </c>
      <c r="C572" s="47" t="s">
        <v>684</v>
      </c>
      <c r="D572" s="201">
        <v>44708</v>
      </c>
      <c r="E572" s="84">
        <v>0.79166666666666663</v>
      </c>
      <c r="F572" s="3" t="s">
        <v>180</v>
      </c>
      <c r="G572" s="66" t="s">
        <v>23</v>
      </c>
      <c r="H572" s="3" t="s">
        <v>352</v>
      </c>
      <c r="I572" s="3" t="s">
        <v>352</v>
      </c>
      <c r="J572" s="68" t="s">
        <v>352</v>
      </c>
      <c r="K572" s="102" t="s">
        <v>352</v>
      </c>
    </row>
    <row r="573" spans="1:11" ht="12.75" customHeight="1">
      <c r="A573" s="5">
        <v>29119319</v>
      </c>
      <c r="B573" s="132" t="s">
        <v>354</v>
      </c>
      <c r="C573" s="47" t="s">
        <v>685</v>
      </c>
      <c r="D573" s="201">
        <v>44748</v>
      </c>
      <c r="E573" s="84">
        <v>0.625</v>
      </c>
      <c r="F573" s="3" t="s">
        <v>143</v>
      </c>
      <c r="G573" s="66" t="s">
        <v>23</v>
      </c>
      <c r="H573" s="3" t="s">
        <v>352</v>
      </c>
      <c r="I573" s="3" t="s">
        <v>352</v>
      </c>
      <c r="J573" s="68" t="s">
        <v>352</v>
      </c>
      <c r="K573" s="102" t="s">
        <v>352</v>
      </c>
    </row>
    <row r="574" spans="1:11" ht="12.75" customHeight="1">
      <c r="A574" s="47">
        <v>29123428</v>
      </c>
      <c r="B574" s="132" t="s">
        <v>584</v>
      </c>
      <c r="C574" s="47" t="s">
        <v>686</v>
      </c>
      <c r="D574" s="201">
        <v>44710</v>
      </c>
      <c r="E574" s="84">
        <v>0.75</v>
      </c>
      <c r="F574" s="3" t="s">
        <v>180</v>
      </c>
      <c r="G574" s="66" t="s">
        <v>23</v>
      </c>
      <c r="H574" s="3" t="s">
        <v>540</v>
      </c>
      <c r="I574" s="3" t="s">
        <v>352</v>
      </c>
      <c r="J574" s="68" t="s">
        <v>352</v>
      </c>
      <c r="K574" s="102" t="s">
        <v>352</v>
      </c>
    </row>
    <row r="575" spans="1:11" ht="12.75" customHeight="1">
      <c r="A575" s="47">
        <v>29133343</v>
      </c>
      <c r="B575" s="132" t="s">
        <v>687</v>
      </c>
      <c r="C575" s="47" t="s">
        <v>688</v>
      </c>
      <c r="D575" s="201">
        <v>44734</v>
      </c>
      <c r="E575" s="84">
        <v>0.33333333333333331</v>
      </c>
      <c r="F575" s="3" t="s">
        <v>154</v>
      </c>
      <c r="G575" s="66" t="s">
        <v>23</v>
      </c>
      <c r="H575" s="3" t="s">
        <v>352</v>
      </c>
      <c r="I575" s="3" t="s">
        <v>352</v>
      </c>
      <c r="J575" s="68" t="s">
        <v>352</v>
      </c>
      <c r="K575" s="102" t="s">
        <v>352</v>
      </c>
    </row>
    <row r="576" spans="1:11" ht="12.75" customHeight="1">
      <c r="A576" s="47">
        <v>29134289</v>
      </c>
      <c r="B576" s="132" t="s">
        <v>15</v>
      </c>
      <c r="C576" s="47" t="s">
        <v>689</v>
      </c>
      <c r="D576" s="201">
        <v>44717</v>
      </c>
      <c r="E576" s="84">
        <v>0.375</v>
      </c>
      <c r="F576" s="3" t="s">
        <v>143</v>
      </c>
      <c r="G576" s="66" t="s">
        <v>23</v>
      </c>
      <c r="H576" s="3" t="s">
        <v>352</v>
      </c>
      <c r="I576" s="3" t="s">
        <v>690</v>
      </c>
      <c r="J576" s="395" t="s">
        <v>23</v>
      </c>
      <c r="K576" s="103" t="s">
        <v>23</v>
      </c>
    </row>
    <row r="577" spans="1:11" ht="12.75" customHeight="1">
      <c r="A577" s="47">
        <v>29135618</v>
      </c>
      <c r="B577" s="132" t="s">
        <v>534</v>
      </c>
      <c r="C577" s="47" t="s">
        <v>691</v>
      </c>
      <c r="D577" s="201">
        <v>44710</v>
      </c>
      <c r="E577" s="84">
        <v>0.375</v>
      </c>
      <c r="F577" s="3" t="s">
        <v>143</v>
      </c>
      <c r="G577" s="66" t="s">
        <v>23</v>
      </c>
      <c r="H577" s="3" t="s">
        <v>352</v>
      </c>
      <c r="I577" s="3" t="s">
        <v>352</v>
      </c>
      <c r="J577" s="68" t="s">
        <v>352</v>
      </c>
      <c r="K577" s="102" t="s">
        <v>352</v>
      </c>
    </row>
    <row r="578" spans="1:11" ht="12.75" customHeight="1">
      <c r="A578" s="47">
        <v>29136677</v>
      </c>
      <c r="B578" s="132" t="s">
        <v>354</v>
      </c>
      <c r="C578" s="47" t="s">
        <v>692</v>
      </c>
      <c r="D578" s="201">
        <v>44736</v>
      </c>
      <c r="E578" s="84">
        <v>0.70833333333333337</v>
      </c>
      <c r="F578" s="3" t="s">
        <v>143</v>
      </c>
      <c r="G578" s="66" t="s">
        <v>23</v>
      </c>
      <c r="H578" s="3" t="s">
        <v>352</v>
      </c>
      <c r="I578" s="3" t="s">
        <v>352</v>
      </c>
      <c r="J578" s="68" t="s">
        <v>352</v>
      </c>
      <c r="K578" s="102" t="s">
        <v>352</v>
      </c>
    </row>
    <row r="579" spans="1:11" ht="12.75" customHeight="1">
      <c r="A579" s="47">
        <v>29139793</v>
      </c>
      <c r="B579" s="132" t="s">
        <v>534</v>
      </c>
      <c r="C579" s="47" t="s">
        <v>693</v>
      </c>
      <c r="D579" s="201">
        <v>44724</v>
      </c>
      <c r="E579" s="84">
        <v>0.41666666666666669</v>
      </c>
      <c r="F579" s="3" t="s">
        <v>143</v>
      </c>
      <c r="G579" s="66" t="s">
        <v>23</v>
      </c>
      <c r="H579" s="3" t="s">
        <v>352</v>
      </c>
      <c r="I579" s="3" t="s">
        <v>352</v>
      </c>
      <c r="J579" s="68" t="s">
        <v>352</v>
      </c>
      <c r="K579" s="102" t="s">
        <v>352</v>
      </c>
    </row>
    <row r="580" spans="1:11" ht="12.75" customHeight="1">
      <c r="A580" s="5">
        <v>29141829</v>
      </c>
      <c r="B580" s="132" t="s">
        <v>584</v>
      </c>
      <c r="C580" s="47" t="s">
        <v>630</v>
      </c>
      <c r="D580" s="201">
        <v>44725</v>
      </c>
      <c r="E580" s="84">
        <v>0.79166666666666663</v>
      </c>
      <c r="F580" s="3" t="s">
        <v>157</v>
      </c>
      <c r="G580" s="66" t="s">
        <v>23</v>
      </c>
      <c r="H580" s="3" t="s">
        <v>352</v>
      </c>
      <c r="I580" s="3" t="s">
        <v>352</v>
      </c>
      <c r="J580" s="68" t="s">
        <v>352</v>
      </c>
      <c r="K580" s="102" t="s">
        <v>352</v>
      </c>
    </row>
    <row r="581" spans="1:11" ht="12.75" customHeight="1">
      <c r="A581" s="5">
        <v>29146144</v>
      </c>
      <c r="B581" s="132" t="s">
        <v>15</v>
      </c>
      <c r="C581" s="47" t="s">
        <v>679</v>
      </c>
      <c r="D581" s="201">
        <v>44745</v>
      </c>
      <c r="E581" s="84">
        <v>0.45833333333333331</v>
      </c>
      <c r="F581" s="3" t="s">
        <v>143</v>
      </c>
      <c r="G581" s="66" t="s">
        <v>23</v>
      </c>
      <c r="H581" s="3" t="s">
        <v>352</v>
      </c>
      <c r="I581" s="3" t="s">
        <v>352</v>
      </c>
      <c r="J581" s="68" t="s">
        <v>352</v>
      </c>
      <c r="K581" s="102" t="s">
        <v>352</v>
      </c>
    </row>
    <row r="582" spans="1:11" ht="12.75" customHeight="1">
      <c r="A582" s="5">
        <v>29147302</v>
      </c>
      <c r="B582" s="132" t="s">
        <v>11</v>
      </c>
      <c r="C582" s="47" t="s">
        <v>694</v>
      </c>
      <c r="D582" s="201">
        <v>44740</v>
      </c>
      <c r="E582" s="84">
        <v>0.83333333333333337</v>
      </c>
      <c r="F582" s="3" t="s">
        <v>157</v>
      </c>
      <c r="G582" s="66" t="s">
        <v>23</v>
      </c>
      <c r="H582" s="3" t="s">
        <v>352</v>
      </c>
      <c r="I582" s="3" t="s">
        <v>352</v>
      </c>
      <c r="J582" s="68" t="s">
        <v>352</v>
      </c>
      <c r="K582" s="102" t="s">
        <v>352</v>
      </c>
    </row>
    <row r="583" spans="1:11" ht="12.75" customHeight="1">
      <c r="A583" s="5">
        <v>29164837</v>
      </c>
      <c r="B583" s="132" t="s">
        <v>695</v>
      </c>
      <c r="C583" s="47" t="s">
        <v>696</v>
      </c>
      <c r="D583" s="201">
        <v>44748</v>
      </c>
      <c r="E583" s="84">
        <v>0.625</v>
      </c>
      <c r="F583" s="3" t="s">
        <v>143</v>
      </c>
      <c r="G583" s="66" t="s">
        <v>23</v>
      </c>
      <c r="H583" s="3" t="s">
        <v>352</v>
      </c>
      <c r="I583" s="3" t="s">
        <v>352</v>
      </c>
      <c r="J583" s="68" t="s">
        <v>352</v>
      </c>
      <c r="K583" s="102" t="s">
        <v>352</v>
      </c>
    </row>
    <row r="584" spans="1:11" ht="12.75" customHeight="1">
      <c r="A584" s="5">
        <v>29160601</v>
      </c>
      <c r="B584" s="132" t="s">
        <v>591</v>
      </c>
      <c r="C584" s="47" t="s">
        <v>697</v>
      </c>
      <c r="D584" s="201">
        <v>44723</v>
      </c>
      <c r="E584" s="84">
        <v>0.79166666666666663</v>
      </c>
      <c r="F584" s="3" t="s">
        <v>157</v>
      </c>
      <c r="G584" s="66" t="s">
        <v>23</v>
      </c>
      <c r="H584" s="3" t="s">
        <v>352</v>
      </c>
      <c r="I584" s="3" t="s">
        <v>352</v>
      </c>
      <c r="J584" s="68" t="s">
        <v>352</v>
      </c>
      <c r="K584" s="102" t="s">
        <v>352</v>
      </c>
    </row>
    <row r="585" spans="1:11" ht="12.75" customHeight="1">
      <c r="A585" s="5">
        <v>29164777</v>
      </c>
      <c r="B585" s="132" t="s">
        <v>15</v>
      </c>
      <c r="C585" s="47" t="s">
        <v>525</v>
      </c>
      <c r="D585" s="201">
        <v>44745</v>
      </c>
      <c r="E585" s="84">
        <v>0.625</v>
      </c>
      <c r="F585" s="3" t="s">
        <v>143</v>
      </c>
      <c r="G585" s="66" t="s">
        <v>23</v>
      </c>
      <c r="H585" s="3" t="s">
        <v>352</v>
      </c>
      <c r="I585" s="3" t="s">
        <v>352</v>
      </c>
      <c r="J585" s="68" t="s">
        <v>352</v>
      </c>
      <c r="K585" s="102" t="s">
        <v>352</v>
      </c>
    </row>
    <row r="586" spans="1:11" ht="12.75" customHeight="1">
      <c r="A586" s="47">
        <v>29165868</v>
      </c>
      <c r="B586" s="132" t="s">
        <v>534</v>
      </c>
      <c r="C586" s="47" t="s">
        <v>698</v>
      </c>
      <c r="D586" s="201">
        <v>44696</v>
      </c>
      <c r="E586" s="84">
        <v>0.75</v>
      </c>
      <c r="F586" s="3" t="s">
        <v>180</v>
      </c>
      <c r="G586" s="66" t="s">
        <v>23</v>
      </c>
      <c r="H586" s="3" t="s">
        <v>540</v>
      </c>
      <c r="I586" s="3" t="s">
        <v>352</v>
      </c>
      <c r="J586" s="68" t="s">
        <v>352</v>
      </c>
      <c r="K586" s="102" t="s">
        <v>352</v>
      </c>
    </row>
    <row r="587" spans="1:11" ht="15" customHeight="1">
      <c r="A587" s="47">
        <v>29169413</v>
      </c>
      <c r="B587" s="132" t="s">
        <v>534</v>
      </c>
      <c r="C587" s="47" t="s">
        <v>698</v>
      </c>
      <c r="D587" s="201">
        <v>44696</v>
      </c>
      <c r="E587" s="84">
        <v>0.75</v>
      </c>
      <c r="F587" s="3" t="s">
        <v>180</v>
      </c>
      <c r="G587" s="66" t="s">
        <v>23</v>
      </c>
      <c r="H587" s="3" t="s">
        <v>540</v>
      </c>
      <c r="I587" s="3" t="s">
        <v>352</v>
      </c>
      <c r="J587" s="68" t="s">
        <v>352</v>
      </c>
      <c r="K587" s="102" t="s">
        <v>352</v>
      </c>
    </row>
    <row r="588" spans="1:11" ht="12.75" customHeight="1">
      <c r="A588" s="5">
        <v>29172250</v>
      </c>
      <c r="B588" s="132" t="s">
        <v>354</v>
      </c>
      <c r="C588" s="47" t="s">
        <v>699</v>
      </c>
      <c r="D588" s="201">
        <v>44727</v>
      </c>
      <c r="E588" s="84">
        <v>0.625</v>
      </c>
      <c r="F588" s="3" t="s">
        <v>143</v>
      </c>
      <c r="G588" s="66" t="s">
        <v>23</v>
      </c>
      <c r="H588" s="3" t="s">
        <v>352</v>
      </c>
      <c r="I588" s="3" t="s">
        <v>352</v>
      </c>
      <c r="J588" s="68" t="s">
        <v>352</v>
      </c>
      <c r="K588" s="102" t="s">
        <v>352</v>
      </c>
    </row>
    <row r="589" spans="1:11" ht="12.75" customHeight="1">
      <c r="A589" s="5">
        <v>29172960</v>
      </c>
      <c r="B589" s="132" t="s">
        <v>687</v>
      </c>
      <c r="C589" s="47" t="s">
        <v>700</v>
      </c>
      <c r="D589" s="201">
        <v>44726</v>
      </c>
      <c r="E589" s="84">
        <v>0.33333333333333331</v>
      </c>
      <c r="F589" s="3" t="s">
        <v>154</v>
      </c>
      <c r="G589" s="66" t="s">
        <v>23</v>
      </c>
      <c r="H589" s="3" t="s">
        <v>352</v>
      </c>
      <c r="I589" s="3" t="s">
        <v>352</v>
      </c>
      <c r="J589" s="68" t="s">
        <v>352</v>
      </c>
      <c r="K589" s="102" t="s">
        <v>352</v>
      </c>
    </row>
    <row r="590" spans="1:11" ht="12.75" customHeight="1">
      <c r="A590" s="5">
        <v>29173591</v>
      </c>
      <c r="B590" s="132" t="s">
        <v>354</v>
      </c>
      <c r="C590" s="47" t="s">
        <v>701</v>
      </c>
      <c r="D590" s="201">
        <v>44722</v>
      </c>
      <c r="E590" s="84">
        <v>0.66666666666666663</v>
      </c>
      <c r="F590" s="3" t="s">
        <v>143</v>
      </c>
      <c r="G590" s="66" t="s">
        <v>23</v>
      </c>
      <c r="H590" s="3" t="s">
        <v>352</v>
      </c>
      <c r="I590" s="3" t="s">
        <v>352</v>
      </c>
      <c r="J590" s="68" t="s">
        <v>352</v>
      </c>
      <c r="K590" s="102" t="s">
        <v>352</v>
      </c>
    </row>
    <row r="591" spans="1:11" ht="12.75" customHeight="1">
      <c r="A591" s="47">
        <v>29174788</v>
      </c>
      <c r="B591" s="132" t="s">
        <v>354</v>
      </c>
      <c r="C591" s="47" t="s">
        <v>702</v>
      </c>
      <c r="D591" s="201">
        <v>44719</v>
      </c>
      <c r="E591" s="84">
        <v>0.66666666666666663</v>
      </c>
      <c r="F591" s="3" t="s">
        <v>174</v>
      </c>
      <c r="G591" s="66" t="s">
        <v>23</v>
      </c>
      <c r="H591" s="3" t="s">
        <v>352</v>
      </c>
      <c r="I591" s="3" t="s">
        <v>352</v>
      </c>
      <c r="J591" s="68" t="s">
        <v>352</v>
      </c>
      <c r="K591" s="102" t="s">
        <v>352</v>
      </c>
    </row>
    <row r="592" spans="1:11" ht="12.75" customHeight="1">
      <c r="A592" s="5">
        <v>29182493</v>
      </c>
      <c r="B592" s="132" t="s">
        <v>584</v>
      </c>
      <c r="C592" s="47" t="s">
        <v>630</v>
      </c>
      <c r="D592" s="201">
        <v>44725</v>
      </c>
      <c r="E592" s="84">
        <v>0.79166666666666663</v>
      </c>
      <c r="F592" s="3" t="s">
        <v>157</v>
      </c>
      <c r="G592" s="66" t="s">
        <v>23</v>
      </c>
      <c r="H592" s="3" t="s">
        <v>352</v>
      </c>
      <c r="I592" s="3" t="s">
        <v>352</v>
      </c>
      <c r="J592" s="68" t="s">
        <v>352</v>
      </c>
      <c r="K592" s="102" t="s">
        <v>352</v>
      </c>
    </row>
    <row r="593" spans="1:11" ht="12.75" customHeight="1">
      <c r="A593" s="47">
        <v>29185333</v>
      </c>
      <c r="B593" s="132" t="s">
        <v>534</v>
      </c>
      <c r="C593" s="47" t="s">
        <v>703</v>
      </c>
      <c r="D593" s="201">
        <v>44723</v>
      </c>
      <c r="E593" s="84">
        <v>0.625</v>
      </c>
      <c r="F593" s="3" t="s">
        <v>143</v>
      </c>
      <c r="G593" s="66" t="s">
        <v>23</v>
      </c>
      <c r="H593" s="3" t="s">
        <v>352</v>
      </c>
      <c r="I593" s="3" t="s">
        <v>704</v>
      </c>
      <c r="J593" s="395" t="s">
        <v>23</v>
      </c>
      <c r="K593" s="116" t="s">
        <v>23</v>
      </c>
    </row>
    <row r="594" spans="1:11" ht="12.75" customHeight="1">
      <c r="A594" s="47">
        <v>29185352</v>
      </c>
      <c r="B594" s="132" t="s">
        <v>534</v>
      </c>
      <c r="C594" s="47" t="s">
        <v>705</v>
      </c>
      <c r="D594" s="201">
        <v>44751</v>
      </c>
      <c r="E594" s="84">
        <v>0.375</v>
      </c>
      <c r="F594" s="3" t="s">
        <v>143</v>
      </c>
      <c r="G594" s="66" t="s">
        <v>23</v>
      </c>
      <c r="H594" s="3" t="s">
        <v>352</v>
      </c>
      <c r="I594" s="3" t="s">
        <v>352</v>
      </c>
      <c r="J594" s="68" t="s">
        <v>352</v>
      </c>
      <c r="K594" s="102" t="s">
        <v>352</v>
      </c>
    </row>
    <row r="595" spans="1:11" ht="12.75" customHeight="1">
      <c r="A595" s="47">
        <v>29186290</v>
      </c>
      <c r="B595" s="132" t="s">
        <v>687</v>
      </c>
      <c r="C595" s="47" t="s">
        <v>706</v>
      </c>
      <c r="D595" s="201">
        <v>44734</v>
      </c>
      <c r="E595" s="84">
        <v>0.66666666666666663</v>
      </c>
      <c r="F595" s="3" t="s">
        <v>154</v>
      </c>
      <c r="G595" s="66" t="s">
        <v>23</v>
      </c>
      <c r="H595" s="3" t="s">
        <v>352</v>
      </c>
      <c r="I595" s="3" t="s">
        <v>352</v>
      </c>
      <c r="J595" s="68" t="s">
        <v>352</v>
      </c>
      <c r="K595" s="102" t="s">
        <v>352</v>
      </c>
    </row>
    <row r="596" spans="1:11" ht="12.75" customHeight="1">
      <c r="A596" s="5">
        <v>29188220</v>
      </c>
      <c r="B596" s="132" t="s">
        <v>354</v>
      </c>
      <c r="C596" s="47" t="s">
        <v>707</v>
      </c>
      <c r="D596" s="201">
        <v>44720</v>
      </c>
      <c r="E596" s="84">
        <v>0.66666666666666663</v>
      </c>
      <c r="F596" s="3" t="s">
        <v>143</v>
      </c>
      <c r="G596" s="66" t="s">
        <v>23</v>
      </c>
      <c r="H596" s="3" t="s">
        <v>352</v>
      </c>
      <c r="I596" s="3" t="s">
        <v>352</v>
      </c>
      <c r="J596" s="68" t="s">
        <v>352</v>
      </c>
      <c r="K596" s="102" t="s">
        <v>352</v>
      </c>
    </row>
    <row r="597" spans="1:11" ht="12.75" customHeight="1">
      <c r="A597" s="5">
        <v>29224912</v>
      </c>
      <c r="B597" s="132" t="s">
        <v>165</v>
      </c>
      <c r="C597" s="47" t="s">
        <v>708</v>
      </c>
      <c r="D597" s="201">
        <v>44721</v>
      </c>
      <c r="E597" s="84">
        <v>0.875</v>
      </c>
      <c r="F597" s="3" t="s">
        <v>174</v>
      </c>
      <c r="G597" s="66" t="s">
        <v>23</v>
      </c>
      <c r="H597" s="3" t="s">
        <v>352</v>
      </c>
      <c r="I597" s="3" t="s">
        <v>352</v>
      </c>
      <c r="J597" s="68" t="s">
        <v>352</v>
      </c>
      <c r="K597" s="102" t="s">
        <v>352</v>
      </c>
    </row>
    <row r="598" spans="1:11" ht="12.75" customHeight="1">
      <c r="A598" s="5">
        <v>29210817</v>
      </c>
      <c r="B598" s="132" t="s">
        <v>709</v>
      </c>
      <c r="C598" s="47" t="s">
        <v>710</v>
      </c>
      <c r="D598" s="201">
        <v>44757</v>
      </c>
      <c r="E598" s="84">
        <v>0.79166666666666663</v>
      </c>
      <c r="F598" s="3" t="s">
        <v>160</v>
      </c>
      <c r="G598" s="66" t="s">
        <v>23</v>
      </c>
      <c r="H598" s="3" t="s">
        <v>352</v>
      </c>
      <c r="I598" s="3" t="s">
        <v>352</v>
      </c>
      <c r="J598" s="68" t="s">
        <v>352</v>
      </c>
      <c r="K598" s="102" t="s">
        <v>352</v>
      </c>
    </row>
    <row r="599" spans="1:11" ht="12.75" customHeight="1">
      <c r="A599" s="5">
        <v>29226331</v>
      </c>
      <c r="B599" s="132" t="s">
        <v>354</v>
      </c>
      <c r="C599" s="47" t="s">
        <v>640</v>
      </c>
      <c r="D599" s="201">
        <v>44719</v>
      </c>
      <c r="E599" s="84">
        <v>0.66666666666666663</v>
      </c>
      <c r="F599" s="3" t="s">
        <v>143</v>
      </c>
      <c r="G599" s="66" t="s">
        <v>23</v>
      </c>
      <c r="H599" s="3" t="s">
        <v>352</v>
      </c>
      <c r="I599" s="3" t="s">
        <v>352</v>
      </c>
      <c r="J599" s="68" t="s">
        <v>352</v>
      </c>
      <c r="K599" s="102" t="s">
        <v>352</v>
      </c>
    </row>
    <row r="600" spans="1:11" ht="12.75" customHeight="1">
      <c r="A600" s="47">
        <v>29236676</v>
      </c>
      <c r="B600" s="132" t="s">
        <v>711</v>
      </c>
      <c r="C600" s="47" t="s">
        <v>712</v>
      </c>
      <c r="D600" s="201">
        <v>44756</v>
      </c>
      <c r="E600" s="84">
        <v>0.66666666666666663</v>
      </c>
      <c r="F600" s="3" t="s">
        <v>143</v>
      </c>
      <c r="G600" s="66" t="s">
        <v>23</v>
      </c>
      <c r="H600" s="3" t="s">
        <v>352</v>
      </c>
      <c r="I600" s="3" t="s">
        <v>352</v>
      </c>
      <c r="J600" s="68" t="s">
        <v>352</v>
      </c>
      <c r="K600" s="102" t="s">
        <v>352</v>
      </c>
    </row>
    <row r="601" spans="1:11" ht="12.75" customHeight="1">
      <c r="A601" s="47">
        <v>29241548</v>
      </c>
      <c r="B601" s="132" t="s">
        <v>354</v>
      </c>
      <c r="C601" s="47" t="s">
        <v>713</v>
      </c>
      <c r="D601" s="201">
        <v>44746</v>
      </c>
      <c r="E601" s="84">
        <v>0.625</v>
      </c>
      <c r="F601" s="3" t="s">
        <v>143</v>
      </c>
      <c r="G601" s="66" t="s">
        <v>23</v>
      </c>
      <c r="H601" s="3" t="s">
        <v>352</v>
      </c>
      <c r="I601" s="3" t="s">
        <v>352</v>
      </c>
      <c r="J601" s="68" t="s">
        <v>352</v>
      </c>
      <c r="K601" s="102" t="s">
        <v>352</v>
      </c>
    </row>
    <row r="602" spans="1:11" ht="12.75" customHeight="1">
      <c r="A602" s="47">
        <v>29246364</v>
      </c>
      <c r="B602" s="132" t="s">
        <v>591</v>
      </c>
      <c r="C602" s="47" t="s">
        <v>714</v>
      </c>
      <c r="D602" s="201">
        <v>44708</v>
      </c>
      <c r="E602" s="84">
        <v>0.625</v>
      </c>
      <c r="F602" s="3" t="s">
        <v>157</v>
      </c>
      <c r="G602" s="66" t="s">
        <v>23</v>
      </c>
      <c r="H602" s="3" t="s">
        <v>352</v>
      </c>
      <c r="I602" s="3" t="s">
        <v>352</v>
      </c>
      <c r="J602" s="68" t="s">
        <v>352</v>
      </c>
      <c r="K602" s="102" t="s">
        <v>352</v>
      </c>
    </row>
    <row r="603" spans="1:11" ht="12.75" customHeight="1">
      <c r="A603" s="47">
        <v>29248748</v>
      </c>
      <c r="B603" s="132" t="s">
        <v>81</v>
      </c>
      <c r="C603" s="47" t="s">
        <v>715</v>
      </c>
      <c r="D603" s="201">
        <v>44758</v>
      </c>
      <c r="E603" s="84">
        <v>0.83333333333333337</v>
      </c>
      <c r="F603" s="22" t="s">
        <v>143</v>
      </c>
      <c r="G603" s="66" t="s">
        <v>23</v>
      </c>
      <c r="H603" s="3" t="s">
        <v>352</v>
      </c>
      <c r="I603" s="3" t="s">
        <v>352</v>
      </c>
      <c r="J603" s="68" t="s">
        <v>352</v>
      </c>
      <c r="K603" s="102" t="s">
        <v>352</v>
      </c>
    </row>
    <row r="604" spans="1:11" ht="12.75" customHeight="1">
      <c r="A604" s="47">
        <v>29257968</v>
      </c>
      <c r="B604" s="132" t="s">
        <v>584</v>
      </c>
      <c r="C604" s="47" t="s">
        <v>716</v>
      </c>
      <c r="D604" s="201">
        <v>44722</v>
      </c>
      <c r="E604" s="84">
        <v>0.79166666666666663</v>
      </c>
      <c r="F604" s="22" t="s">
        <v>157</v>
      </c>
      <c r="G604" s="66" t="s">
        <v>23</v>
      </c>
      <c r="H604" s="3" t="s">
        <v>352</v>
      </c>
      <c r="I604" s="3" t="s">
        <v>352</v>
      </c>
      <c r="J604" s="68" t="s">
        <v>352</v>
      </c>
      <c r="K604" s="102" t="s">
        <v>352</v>
      </c>
    </row>
    <row r="605" spans="1:11" ht="12.75" customHeight="1">
      <c r="A605" s="47">
        <v>29260855</v>
      </c>
      <c r="B605" s="132" t="s">
        <v>591</v>
      </c>
      <c r="C605" s="47" t="s">
        <v>717</v>
      </c>
      <c r="D605" s="201">
        <v>44744</v>
      </c>
      <c r="E605" s="84">
        <v>0.66666666666666663</v>
      </c>
      <c r="F605" s="3" t="s">
        <v>143</v>
      </c>
      <c r="G605" s="66" t="s">
        <v>23</v>
      </c>
      <c r="H605" s="3" t="s">
        <v>352</v>
      </c>
      <c r="I605" s="3" t="s">
        <v>352</v>
      </c>
      <c r="J605" s="68" t="s">
        <v>352</v>
      </c>
      <c r="K605" s="102" t="s">
        <v>352</v>
      </c>
    </row>
    <row r="606" spans="1:11" ht="12.75" customHeight="1">
      <c r="A606" s="47">
        <v>29264625</v>
      </c>
      <c r="B606" s="132" t="s">
        <v>354</v>
      </c>
      <c r="C606" s="47" t="s">
        <v>718</v>
      </c>
      <c r="D606" s="201">
        <v>44750</v>
      </c>
      <c r="E606" s="84">
        <v>0.625</v>
      </c>
      <c r="F606" s="3" t="s">
        <v>160</v>
      </c>
      <c r="G606" s="66" t="s">
        <v>23</v>
      </c>
      <c r="H606" s="3" t="s">
        <v>352</v>
      </c>
      <c r="I606" s="3" t="s">
        <v>352</v>
      </c>
      <c r="J606" s="68" t="s">
        <v>352</v>
      </c>
      <c r="K606" s="102" t="s">
        <v>352</v>
      </c>
    </row>
    <row r="607" spans="1:11" ht="12.75" customHeight="1">
      <c r="A607" s="47">
        <v>29293690</v>
      </c>
      <c r="B607" s="132" t="s">
        <v>354</v>
      </c>
      <c r="C607" s="47" t="s">
        <v>719</v>
      </c>
      <c r="D607" s="201">
        <v>44761</v>
      </c>
      <c r="E607" s="84">
        <v>0.66666666666666663</v>
      </c>
      <c r="F607" s="3" t="s">
        <v>143</v>
      </c>
      <c r="G607" s="66" t="s">
        <v>23</v>
      </c>
      <c r="H607" s="3" t="s">
        <v>352</v>
      </c>
      <c r="I607" s="3" t="s">
        <v>352</v>
      </c>
      <c r="J607" s="68" t="s">
        <v>352</v>
      </c>
      <c r="K607" s="102" t="s">
        <v>352</v>
      </c>
    </row>
    <row r="608" spans="1:11" ht="12.75" customHeight="1">
      <c r="A608" s="5">
        <v>29295230</v>
      </c>
      <c r="B608" s="132" t="s">
        <v>15</v>
      </c>
      <c r="C608" s="47" t="s">
        <v>583</v>
      </c>
      <c r="D608" s="201">
        <v>44758</v>
      </c>
      <c r="E608" s="84">
        <v>0.375</v>
      </c>
      <c r="F608" s="3" t="s">
        <v>143</v>
      </c>
      <c r="G608" s="66" t="s">
        <v>23</v>
      </c>
      <c r="H608" s="3" t="s">
        <v>352</v>
      </c>
      <c r="I608" s="3" t="s">
        <v>352</v>
      </c>
      <c r="J608" s="68" t="s">
        <v>352</v>
      </c>
      <c r="K608" s="102" t="s">
        <v>352</v>
      </c>
    </row>
    <row r="609" spans="1:11" ht="12.75" customHeight="1">
      <c r="A609" s="5">
        <v>29296281</v>
      </c>
      <c r="B609" s="132" t="s">
        <v>354</v>
      </c>
      <c r="C609" s="47" t="s">
        <v>720</v>
      </c>
      <c r="D609" s="201">
        <v>44755</v>
      </c>
      <c r="E609" s="84">
        <v>0.625</v>
      </c>
      <c r="F609" s="3" t="s">
        <v>174</v>
      </c>
      <c r="G609" s="63" t="s">
        <v>23</v>
      </c>
      <c r="H609" s="3" t="s">
        <v>352</v>
      </c>
      <c r="I609" s="3" t="s">
        <v>352</v>
      </c>
      <c r="J609" s="68" t="s">
        <v>352</v>
      </c>
      <c r="K609" s="102" t="s">
        <v>352</v>
      </c>
    </row>
    <row r="610" spans="1:11" ht="12.75" customHeight="1">
      <c r="A610" s="5">
        <v>29295982</v>
      </c>
      <c r="B610" s="132" t="s">
        <v>15</v>
      </c>
      <c r="C610" s="47" t="s">
        <v>587</v>
      </c>
      <c r="D610" s="201">
        <v>44723</v>
      </c>
      <c r="E610" s="84">
        <v>0.79166666666666663</v>
      </c>
      <c r="F610" s="3" t="s">
        <v>143</v>
      </c>
      <c r="G610" s="66" t="s">
        <v>23</v>
      </c>
      <c r="H610" s="3" t="s">
        <v>352</v>
      </c>
      <c r="I610" s="3" t="s">
        <v>352</v>
      </c>
      <c r="J610" s="68" t="s">
        <v>352</v>
      </c>
      <c r="K610" s="102" t="s">
        <v>352</v>
      </c>
    </row>
    <row r="611" spans="1:11" ht="12.75" customHeight="1">
      <c r="A611" s="5">
        <v>29297588</v>
      </c>
      <c r="B611" s="132" t="s">
        <v>354</v>
      </c>
      <c r="C611" s="47" t="s">
        <v>721</v>
      </c>
      <c r="D611" s="201">
        <v>44760</v>
      </c>
      <c r="E611" s="84">
        <v>0.41666666666666669</v>
      </c>
      <c r="F611" s="3" t="s">
        <v>143</v>
      </c>
      <c r="G611" s="66" t="s">
        <v>23</v>
      </c>
      <c r="H611" s="3" t="s">
        <v>352</v>
      </c>
      <c r="I611" s="3" t="s">
        <v>352</v>
      </c>
      <c r="J611" s="68" t="s">
        <v>352</v>
      </c>
      <c r="K611" s="102" t="s">
        <v>352</v>
      </c>
    </row>
    <row r="612" spans="1:11" ht="12.75" customHeight="1">
      <c r="A612" s="5">
        <v>29299952</v>
      </c>
      <c r="B612" s="132" t="s">
        <v>354</v>
      </c>
      <c r="C612" s="47" t="s">
        <v>722</v>
      </c>
      <c r="D612" s="201">
        <v>44734</v>
      </c>
      <c r="E612" s="84">
        <v>0.625</v>
      </c>
      <c r="F612" s="3" t="s">
        <v>174</v>
      </c>
      <c r="G612" s="66" t="s">
        <v>23</v>
      </c>
      <c r="H612" s="3" t="s">
        <v>352</v>
      </c>
      <c r="I612" s="3" t="s">
        <v>352</v>
      </c>
      <c r="J612" s="68" t="s">
        <v>352</v>
      </c>
      <c r="K612" s="102" t="s">
        <v>352</v>
      </c>
    </row>
    <row r="613" spans="1:11" ht="12.75" customHeight="1">
      <c r="A613" s="47">
        <v>29314612</v>
      </c>
      <c r="B613" s="132" t="s">
        <v>274</v>
      </c>
      <c r="C613" s="47" t="s">
        <v>723</v>
      </c>
      <c r="D613" s="201">
        <v>44697</v>
      </c>
      <c r="E613" s="84">
        <v>0.79166666666666663</v>
      </c>
      <c r="F613" s="3" t="s">
        <v>157</v>
      </c>
      <c r="G613" s="66" t="s">
        <v>23</v>
      </c>
      <c r="H613" s="3" t="s">
        <v>678</v>
      </c>
      <c r="I613" s="3" t="s">
        <v>352</v>
      </c>
      <c r="J613" s="68" t="s">
        <v>352</v>
      </c>
      <c r="K613" s="102" t="s">
        <v>352</v>
      </c>
    </row>
    <row r="614" spans="1:11" ht="12.75" customHeight="1">
      <c r="A614" s="5">
        <v>29321409</v>
      </c>
      <c r="B614" s="132" t="s">
        <v>15</v>
      </c>
      <c r="C614" s="47" t="s">
        <v>724</v>
      </c>
      <c r="D614" s="201">
        <v>44744</v>
      </c>
      <c r="E614" s="84">
        <v>0.58333333333333337</v>
      </c>
      <c r="F614" s="3" t="s">
        <v>157</v>
      </c>
      <c r="G614" s="66" t="s">
        <v>23</v>
      </c>
      <c r="H614" s="3" t="s">
        <v>352</v>
      </c>
      <c r="I614" s="3" t="s">
        <v>352</v>
      </c>
      <c r="J614" s="68" t="s">
        <v>352</v>
      </c>
      <c r="K614" s="102" t="s">
        <v>352</v>
      </c>
    </row>
    <row r="615" spans="1:11" ht="12.75" customHeight="1">
      <c r="A615" s="5">
        <v>29327694</v>
      </c>
      <c r="B615" s="132" t="s">
        <v>15</v>
      </c>
      <c r="C615" s="47" t="s">
        <v>725</v>
      </c>
      <c r="D615" s="201">
        <v>44759</v>
      </c>
      <c r="E615" s="84">
        <v>0.41666666666666669</v>
      </c>
      <c r="F615" s="3" t="s">
        <v>143</v>
      </c>
      <c r="G615" s="66" t="s">
        <v>23</v>
      </c>
      <c r="H615" s="3" t="s">
        <v>352</v>
      </c>
      <c r="I615" s="3" t="s">
        <v>352</v>
      </c>
      <c r="J615" s="68" t="s">
        <v>352</v>
      </c>
      <c r="K615" s="102" t="s">
        <v>352</v>
      </c>
    </row>
    <row r="616" spans="1:11" ht="12.75" customHeight="1">
      <c r="A616" s="5">
        <v>29340216</v>
      </c>
      <c r="B616" s="132" t="s">
        <v>15</v>
      </c>
      <c r="C616" s="47" t="s">
        <v>593</v>
      </c>
      <c r="D616" s="201">
        <v>44759</v>
      </c>
      <c r="E616" s="84">
        <v>0.375</v>
      </c>
      <c r="F616" s="3" t="s">
        <v>143</v>
      </c>
      <c r="G616" s="66" t="s">
        <v>23</v>
      </c>
      <c r="H616" s="3" t="s">
        <v>352</v>
      </c>
      <c r="I616" s="3" t="s">
        <v>352</v>
      </c>
      <c r="J616" s="68" t="s">
        <v>352</v>
      </c>
      <c r="K616" s="102" t="s">
        <v>352</v>
      </c>
    </row>
    <row r="617" spans="1:11" ht="12.75" customHeight="1">
      <c r="A617" s="5">
        <v>29342941</v>
      </c>
      <c r="B617" s="132" t="s">
        <v>11</v>
      </c>
      <c r="C617" s="47" t="s">
        <v>654</v>
      </c>
      <c r="D617" s="201">
        <v>44763</v>
      </c>
      <c r="E617" s="84">
        <v>0.79166666666666663</v>
      </c>
      <c r="F617" s="3" t="s">
        <v>180</v>
      </c>
      <c r="G617" s="66" t="s">
        <v>23</v>
      </c>
      <c r="H617" s="3" t="s">
        <v>352</v>
      </c>
      <c r="I617" s="3" t="s">
        <v>352</v>
      </c>
      <c r="J617" s="68" t="s">
        <v>352</v>
      </c>
      <c r="K617" s="102" t="s">
        <v>352</v>
      </c>
    </row>
    <row r="618" spans="1:11" ht="12.75" customHeight="1">
      <c r="A618" s="5">
        <v>29344903</v>
      </c>
      <c r="B618" s="132" t="s">
        <v>15</v>
      </c>
      <c r="C618" s="47" t="s">
        <v>545</v>
      </c>
      <c r="D618" s="201">
        <v>44730</v>
      </c>
      <c r="E618" s="84">
        <v>0.625</v>
      </c>
      <c r="F618" s="3" t="s">
        <v>143</v>
      </c>
      <c r="G618" s="66" t="s">
        <v>23</v>
      </c>
      <c r="H618" s="3" t="s">
        <v>352</v>
      </c>
      <c r="I618" s="3" t="s">
        <v>352</v>
      </c>
      <c r="J618" s="68" t="s">
        <v>352</v>
      </c>
      <c r="K618" s="102" t="s">
        <v>352</v>
      </c>
    </row>
    <row r="619" spans="1:11" ht="12.75" customHeight="1">
      <c r="A619" s="5">
        <v>29346577</v>
      </c>
      <c r="B619" s="132" t="s">
        <v>354</v>
      </c>
      <c r="C619" s="47" t="s">
        <v>726</v>
      </c>
      <c r="D619" s="201">
        <v>44735</v>
      </c>
      <c r="E619" s="84">
        <v>0.66666666666666663</v>
      </c>
      <c r="F619" s="3" t="s">
        <v>143</v>
      </c>
      <c r="G619" s="66" t="s">
        <v>23</v>
      </c>
      <c r="H619" s="3" t="s">
        <v>352</v>
      </c>
      <c r="I619" s="3" t="s">
        <v>352</v>
      </c>
      <c r="J619" s="68" t="s">
        <v>352</v>
      </c>
      <c r="K619" s="102" t="s">
        <v>352</v>
      </c>
    </row>
    <row r="620" spans="1:11" ht="12.75" customHeight="1">
      <c r="A620" s="5">
        <v>29346900</v>
      </c>
      <c r="B620" s="132" t="s">
        <v>274</v>
      </c>
      <c r="C620" s="47" t="s">
        <v>723</v>
      </c>
      <c r="D620" s="201">
        <v>44758</v>
      </c>
      <c r="E620" s="84">
        <v>0.79166666666666663</v>
      </c>
      <c r="F620" s="3" t="s">
        <v>157</v>
      </c>
      <c r="G620" s="66" t="s">
        <v>23</v>
      </c>
      <c r="H620" s="3" t="s">
        <v>352</v>
      </c>
      <c r="I620" s="3" t="s">
        <v>352</v>
      </c>
      <c r="J620" s="68" t="s">
        <v>352</v>
      </c>
      <c r="K620" s="102" t="s">
        <v>352</v>
      </c>
    </row>
    <row r="621" spans="1:11" ht="12.75" customHeight="1">
      <c r="A621" s="5">
        <v>29350097</v>
      </c>
      <c r="B621" s="132" t="s">
        <v>660</v>
      </c>
      <c r="C621" s="47" t="s">
        <v>727</v>
      </c>
      <c r="D621" s="201">
        <v>44752</v>
      </c>
      <c r="E621" s="84">
        <v>0.58333333333333337</v>
      </c>
      <c r="F621" s="3" t="s">
        <v>143</v>
      </c>
      <c r="G621" s="66" t="s">
        <v>23</v>
      </c>
      <c r="H621" s="3" t="s">
        <v>352</v>
      </c>
      <c r="I621" s="3" t="s">
        <v>352</v>
      </c>
      <c r="J621" s="68" t="s">
        <v>352</v>
      </c>
      <c r="K621" s="102" t="s">
        <v>352</v>
      </c>
    </row>
    <row r="622" spans="1:11" ht="12.75" customHeight="1">
      <c r="A622" s="5">
        <v>29352350</v>
      </c>
      <c r="B622" s="132" t="s">
        <v>354</v>
      </c>
      <c r="C622" s="47" t="s">
        <v>728</v>
      </c>
      <c r="D622" s="201">
        <v>44748</v>
      </c>
      <c r="E622" s="84">
        <v>0.625</v>
      </c>
      <c r="F622" s="3" t="s">
        <v>143</v>
      </c>
      <c r="G622" s="66" t="s">
        <v>23</v>
      </c>
      <c r="H622" s="3" t="s">
        <v>352</v>
      </c>
      <c r="I622" s="3" t="s">
        <v>352</v>
      </c>
      <c r="J622" s="68" t="s">
        <v>352</v>
      </c>
      <c r="K622" s="102" t="s">
        <v>352</v>
      </c>
    </row>
    <row r="623" spans="1:11" ht="12.75" customHeight="1">
      <c r="A623" s="47">
        <v>29367171</v>
      </c>
      <c r="B623" s="132" t="s">
        <v>729</v>
      </c>
      <c r="C623" s="47" t="s">
        <v>730</v>
      </c>
      <c r="D623" s="201">
        <v>44762</v>
      </c>
      <c r="E623" s="84">
        <v>0.41666666666666669</v>
      </c>
      <c r="F623" s="3" t="s">
        <v>174</v>
      </c>
      <c r="G623" s="66" t="s">
        <v>23</v>
      </c>
      <c r="H623" s="3" t="s">
        <v>352</v>
      </c>
      <c r="I623" s="3" t="s">
        <v>352</v>
      </c>
      <c r="J623" s="68" t="s">
        <v>352</v>
      </c>
      <c r="K623" s="102" t="s">
        <v>352</v>
      </c>
    </row>
    <row r="624" spans="1:11" ht="12.75" customHeight="1">
      <c r="A624" s="5">
        <v>29368225</v>
      </c>
      <c r="B624" s="132" t="s">
        <v>687</v>
      </c>
      <c r="C624" s="47" t="s">
        <v>731</v>
      </c>
      <c r="D624" s="201">
        <v>44749</v>
      </c>
      <c r="E624" s="84">
        <v>0.33333333333333331</v>
      </c>
      <c r="F624" s="3" t="s">
        <v>154</v>
      </c>
      <c r="G624" s="66" t="s">
        <v>23</v>
      </c>
      <c r="H624" s="3" t="s">
        <v>352</v>
      </c>
      <c r="I624" s="3" t="s">
        <v>352</v>
      </c>
      <c r="J624" s="68" t="s">
        <v>352</v>
      </c>
      <c r="K624" s="102" t="s">
        <v>352</v>
      </c>
    </row>
    <row r="625" spans="1:11" ht="12.75" customHeight="1">
      <c r="A625" s="47">
        <v>29373180</v>
      </c>
      <c r="B625" s="132" t="s">
        <v>534</v>
      </c>
      <c r="C625" s="47" t="s">
        <v>732</v>
      </c>
      <c r="D625" s="201">
        <v>44696</v>
      </c>
      <c r="E625" s="84">
        <v>0.375</v>
      </c>
      <c r="F625" s="3" t="s">
        <v>157</v>
      </c>
      <c r="G625" s="66" t="s">
        <v>23</v>
      </c>
      <c r="H625" s="3" t="s">
        <v>540</v>
      </c>
      <c r="I625" s="3" t="s">
        <v>352</v>
      </c>
      <c r="J625" s="68" t="s">
        <v>352</v>
      </c>
      <c r="K625" s="102" t="s">
        <v>352</v>
      </c>
    </row>
    <row r="626" spans="1:11" ht="12.75" customHeight="1">
      <c r="A626" s="47">
        <v>29379920</v>
      </c>
      <c r="B626" s="132" t="s">
        <v>733</v>
      </c>
      <c r="C626" s="47" t="s">
        <v>734</v>
      </c>
      <c r="D626" s="201" t="s">
        <v>735</v>
      </c>
      <c r="E626" s="84">
        <v>0.66666666666666663</v>
      </c>
      <c r="F626" s="3" t="s">
        <v>143</v>
      </c>
      <c r="G626" s="66" t="s">
        <v>23</v>
      </c>
      <c r="H626" s="3" t="s">
        <v>352</v>
      </c>
      <c r="I626" s="3" t="s">
        <v>352</v>
      </c>
      <c r="J626" s="68" t="s">
        <v>352</v>
      </c>
      <c r="K626" s="102" t="s">
        <v>352</v>
      </c>
    </row>
    <row r="627" spans="1:11" ht="12.75" customHeight="1">
      <c r="A627" s="5">
        <v>29385451</v>
      </c>
      <c r="B627" s="132" t="s">
        <v>733</v>
      </c>
      <c r="C627" s="47" t="s">
        <v>736</v>
      </c>
      <c r="D627" s="201">
        <v>44770</v>
      </c>
      <c r="E627" s="84">
        <v>0.66666666666666663</v>
      </c>
      <c r="F627" s="3" t="s">
        <v>143</v>
      </c>
      <c r="G627" s="66" t="s">
        <v>23</v>
      </c>
      <c r="H627" s="3" t="s">
        <v>352</v>
      </c>
      <c r="I627" s="3" t="s">
        <v>352</v>
      </c>
      <c r="J627" s="68" t="s">
        <v>352</v>
      </c>
      <c r="K627" s="102" t="s">
        <v>352</v>
      </c>
    </row>
    <row r="628" spans="1:11" ht="12.75" customHeight="1">
      <c r="A628" s="5">
        <v>29390348</v>
      </c>
      <c r="B628" s="132" t="s">
        <v>15</v>
      </c>
      <c r="C628" s="47" t="s">
        <v>621</v>
      </c>
      <c r="D628" s="201">
        <v>44737</v>
      </c>
      <c r="E628" s="84">
        <v>0.41666666666666669</v>
      </c>
      <c r="F628" s="3" t="s">
        <v>143</v>
      </c>
      <c r="G628" s="66" t="s">
        <v>23</v>
      </c>
      <c r="H628" s="3" t="s">
        <v>352</v>
      </c>
      <c r="I628" s="3" t="s">
        <v>352</v>
      </c>
      <c r="J628" s="68" t="s">
        <v>352</v>
      </c>
      <c r="K628" s="102" t="s">
        <v>352</v>
      </c>
    </row>
    <row r="629" spans="1:11" ht="12.75" customHeight="1">
      <c r="A629" s="5">
        <v>29393519</v>
      </c>
      <c r="B629" s="132" t="s">
        <v>591</v>
      </c>
      <c r="C629" s="47" t="s">
        <v>737</v>
      </c>
      <c r="D629" s="201">
        <v>44730</v>
      </c>
      <c r="E629" s="84">
        <v>0.75</v>
      </c>
      <c r="F629" s="3" t="s">
        <v>157</v>
      </c>
      <c r="G629" s="66" t="s">
        <v>23</v>
      </c>
      <c r="H629" s="3" t="s">
        <v>540</v>
      </c>
      <c r="I629" s="3" t="s">
        <v>352</v>
      </c>
      <c r="J629" s="68" t="s">
        <v>352</v>
      </c>
      <c r="K629" s="102" t="s">
        <v>352</v>
      </c>
    </row>
    <row r="630" spans="1:11" ht="12.75" customHeight="1">
      <c r="A630" s="5">
        <v>29395805</v>
      </c>
      <c r="B630" s="132" t="s">
        <v>165</v>
      </c>
      <c r="C630" s="47" t="s">
        <v>738</v>
      </c>
      <c r="D630" s="201">
        <v>44772</v>
      </c>
      <c r="E630" s="84">
        <v>0.66666666666666663</v>
      </c>
      <c r="F630" s="3" t="s">
        <v>143</v>
      </c>
      <c r="G630" s="66" t="s">
        <v>23</v>
      </c>
      <c r="H630" s="3" t="s">
        <v>352</v>
      </c>
      <c r="I630" s="3" t="s">
        <v>352</v>
      </c>
      <c r="J630" s="68" t="s">
        <v>352</v>
      </c>
      <c r="K630" s="102" t="s">
        <v>352</v>
      </c>
    </row>
    <row r="631" spans="1:11" ht="12.75" customHeight="1">
      <c r="A631" s="47">
        <v>29401695</v>
      </c>
      <c r="B631" s="132" t="s">
        <v>394</v>
      </c>
      <c r="C631" s="47" t="s">
        <v>739</v>
      </c>
      <c r="D631" s="201">
        <v>44737</v>
      </c>
      <c r="E631" s="84">
        <v>0.375</v>
      </c>
      <c r="F631" s="3" t="s">
        <v>143</v>
      </c>
      <c r="G631" s="66" t="s">
        <v>23</v>
      </c>
      <c r="H631" s="3" t="s">
        <v>352</v>
      </c>
      <c r="I631" s="3" t="s">
        <v>352</v>
      </c>
      <c r="J631" s="68" t="s">
        <v>352</v>
      </c>
      <c r="K631" s="102" t="s">
        <v>352</v>
      </c>
    </row>
    <row r="632" spans="1:11" ht="12.75" customHeight="1">
      <c r="A632" s="5">
        <v>29403864</v>
      </c>
      <c r="B632" s="132" t="s">
        <v>687</v>
      </c>
      <c r="C632" s="47" t="s">
        <v>740</v>
      </c>
      <c r="D632" s="201">
        <v>44746</v>
      </c>
      <c r="E632" s="84">
        <v>0.375</v>
      </c>
      <c r="F632" s="3" t="s">
        <v>154</v>
      </c>
      <c r="G632" s="66" t="s">
        <v>23</v>
      </c>
      <c r="H632" s="3" t="s">
        <v>352</v>
      </c>
      <c r="I632" s="3" t="s">
        <v>352</v>
      </c>
      <c r="J632" s="68" t="s">
        <v>352</v>
      </c>
      <c r="K632" s="102" t="s">
        <v>352</v>
      </c>
    </row>
    <row r="633" spans="1:11" ht="14.25" customHeight="1">
      <c r="A633" s="47">
        <v>29415414</v>
      </c>
      <c r="B633" s="132" t="s">
        <v>733</v>
      </c>
      <c r="C633" s="47" t="s">
        <v>741</v>
      </c>
      <c r="D633" s="201">
        <v>44768</v>
      </c>
      <c r="E633" s="84">
        <v>0.58333333333333337</v>
      </c>
      <c r="F633" s="3" t="s">
        <v>143</v>
      </c>
      <c r="G633" s="85" t="s">
        <v>742</v>
      </c>
      <c r="H633" s="3" t="s">
        <v>352</v>
      </c>
      <c r="I633" s="3" t="s">
        <v>352</v>
      </c>
      <c r="J633" s="68" t="s">
        <v>352</v>
      </c>
      <c r="K633" s="102" t="s">
        <v>352</v>
      </c>
    </row>
    <row r="634" spans="1:11" ht="12.75" customHeight="1">
      <c r="A634" s="5">
        <v>29419342</v>
      </c>
      <c r="B634" s="132" t="s">
        <v>11</v>
      </c>
      <c r="C634" s="47" t="s">
        <v>743</v>
      </c>
      <c r="D634" s="201">
        <v>44753</v>
      </c>
      <c r="E634" s="84">
        <v>0.79166666666666663</v>
      </c>
      <c r="F634" s="3" t="s">
        <v>143</v>
      </c>
      <c r="G634" s="66" t="s">
        <v>23</v>
      </c>
      <c r="H634" s="3" t="s">
        <v>352</v>
      </c>
      <c r="I634" s="3" t="s">
        <v>352</v>
      </c>
      <c r="J634" s="68" t="s">
        <v>352</v>
      </c>
      <c r="K634" s="102" t="s">
        <v>352</v>
      </c>
    </row>
    <row r="635" spans="1:11" ht="12.75" customHeight="1">
      <c r="A635" s="5">
        <v>29418917</v>
      </c>
      <c r="B635" s="132" t="s">
        <v>733</v>
      </c>
      <c r="C635" s="47" t="s">
        <v>744</v>
      </c>
      <c r="D635" s="201">
        <v>44770</v>
      </c>
      <c r="E635" s="84">
        <v>0.66666666666666663</v>
      </c>
      <c r="F635" s="3" t="s">
        <v>143</v>
      </c>
      <c r="G635" s="66" t="s">
        <v>23</v>
      </c>
      <c r="H635" s="3" t="s">
        <v>352</v>
      </c>
      <c r="I635" s="3" t="s">
        <v>352</v>
      </c>
      <c r="J635" s="68" t="s">
        <v>352</v>
      </c>
      <c r="K635" s="102" t="s">
        <v>352</v>
      </c>
    </row>
    <row r="636" spans="1:11" ht="12.75" customHeight="1">
      <c r="A636" s="5">
        <v>29413422</v>
      </c>
      <c r="B636" s="132" t="s">
        <v>11</v>
      </c>
      <c r="C636" s="47" t="s">
        <v>655</v>
      </c>
      <c r="D636" s="201">
        <v>44766</v>
      </c>
      <c r="E636" s="84">
        <v>0.375</v>
      </c>
      <c r="F636" s="3" t="s">
        <v>143</v>
      </c>
      <c r="G636" s="66" t="s">
        <v>23</v>
      </c>
      <c r="H636" s="3" t="s">
        <v>352</v>
      </c>
      <c r="I636" s="3" t="s">
        <v>352</v>
      </c>
      <c r="J636" s="68" t="s">
        <v>352</v>
      </c>
      <c r="K636" s="102" t="s">
        <v>352</v>
      </c>
    </row>
    <row r="637" spans="1:11" ht="12.75" customHeight="1">
      <c r="A637" s="47">
        <v>29419969</v>
      </c>
      <c r="B637" s="132" t="s">
        <v>534</v>
      </c>
      <c r="C637" s="47" t="s">
        <v>745</v>
      </c>
      <c r="D637" s="201">
        <v>44738</v>
      </c>
      <c r="E637" s="84">
        <v>0.375</v>
      </c>
      <c r="F637" s="3" t="s">
        <v>180</v>
      </c>
      <c r="G637" s="66" t="s">
        <v>23</v>
      </c>
      <c r="H637" s="3" t="s">
        <v>352</v>
      </c>
      <c r="I637" s="3" t="s">
        <v>352</v>
      </c>
      <c r="J637" s="68" t="s">
        <v>352</v>
      </c>
      <c r="K637" s="102" t="s">
        <v>352</v>
      </c>
    </row>
    <row r="638" spans="1:11" ht="12.75" customHeight="1">
      <c r="A638" s="47">
        <v>29419967</v>
      </c>
      <c r="B638" s="132" t="s">
        <v>81</v>
      </c>
      <c r="C638" s="47" t="s">
        <v>746</v>
      </c>
      <c r="D638" s="201">
        <v>44762</v>
      </c>
      <c r="E638" s="84">
        <v>0.79166666666666663</v>
      </c>
      <c r="F638" s="3" t="s">
        <v>157</v>
      </c>
      <c r="G638" s="66" t="s">
        <v>23</v>
      </c>
      <c r="H638" s="3" t="s">
        <v>352</v>
      </c>
      <c r="I638" s="3" t="s">
        <v>352</v>
      </c>
      <c r="J638" s="68" t="s">
        <v>352</v>
      </c>
      <c r="K638" s="102" t="s">
        <v>352</v>
      </c>
    </row>
    <row r="639" spans="1:11" ht="12.75" customHeight="1">
      <c r="A639" s="5">
        <v>29435870</v>
      </c>
      <c r="B639" s="132" t="s">
        <v>15</v>
      </c>
      <c r="C639" s="47" t="s">
        <v>747</v>
      </c>
      <c r="D639" s="201">
        <v>44779</v>
      </c>
      <c r="E639" s="84">
        <v>0.375</v>
      </c>
      <c r="F639" s="3" t="s">
        <v>143</v>
      </c>
      <c r="G639" s="66" t="s">
        <v>23</v>
      </c>
      <c r="H639" s="3" t="s">
        <v>352</v>
      </c>
      <c r="I639" s="3" t="s">
        <v>352</v>
      </c>
      <c r="J639" s="68" t="s">
        <v>352</v>
      </c>
      <c r="K639" s="102" t="s">
        <v>352</v>
      </c>
    </row>
    <row r="640" spans="1:11" ht="12.75" customHeight="1">
      <c r="A640" s="5">
        <v>29440467</v>
      </c>
      <c r="B640" s="132" t="s">
        <v>15</v>
      </c>
      <c r="C640" s="47" t="s">
        <v>748</v>
      </c>
      <c r="D640" s="22" t="s">
        <v>749</v>
      </c>
      <c r="E640" s="84">
        <v>0.66666666666666663</v>
      </c>
      <c r="F640" s="3" t="s">
        <v>157</v>
      </c>
      <c r="G640" s="66" t="s">
        <v>23</v>
      </c>
      <c r="H640" s="3" t="s">
        <v>540</v>
      </c>
      <c r="I640" s="3" t="s">
        <v>352</v>
      </c>
      <c r="J640" s="68" t="s">
        <v>352</v>
      </c>
      <c r="K640" s="102" t="s">
        <v>352</v>
      </c>
    </row>
    <row r="641" spans="1:11" ht="12.75" customHeight="1">
      <c r="A641" s="5">
        <v>29441611</v>
      </c>
      <c r="B641" s="132" t="s">
        <v>709</v>
      </c>
      <c r="C641" s="47" t="s">
        <v>750</v>
      </c>
      <c r="D641" s="201">
        <v>44760</v>
      </c>
      <c r="E641" s="84">
        <v>0.41666666666666669</v>
      </c>
      <c r="F641" s="3" t="s">
        <v>143</v>
      </c>
      <c r="G641" s="66" t="s">
        <v>23</v>
      </c>
      <c r="H641" s="3" t="s">
        <v>352</v>
      </c>
      <c r="I641" s="3" t="s">
        <v>352</v>
      </c>
      <c r="J641" s="68" t="s">
        <v>352</v>
      </c>
      <c r="K641" s="102" t="s">
        <v>352</v>
      </c>
    </row>
    <row r="642" spans="1:11" ht="12.75" customHeight="1">
      <c r="A642" s="5">
        <v>29442249</v>
      </c>
      <c r="B642" s="132" t="s">
        <v>15</v>
      </c>
      <c r="C642" s="47" t="s">
        <v>748</v>
      </c>
      <c r="D642" s="201">
        <v>44737</v>
      </c>
      <c r="E642" s="84">
        <v>0.66666666666666663</v>
      </c>
      <c r="F642" s="3" t="s">
        <v>157</v>
      </c>
      <c r="G642" s="66" t="s">
        <v>23</v>
      </c>
      <c r="H642" s="3" t="s">
        <v>540</v>
      </c>
      <c r="I642" s="3" t="s">
        <v>352</v>
      </c>
      <c r="J642" s="68" t="s">
        <v>352</v>
      </c>
      <c r="K642" s="102" t="s">
        <v>352</v>
      </c>
    </row>
    <row r="643" spans="1:11" ht="12.75" customHeight="1">
      <c r="A643" s="5">
        <v>29461248</v>
      </c>
      <c r="B643" s="132" t="s">
        <v>15</v>
      </c>
      <c r="C643" s="47" t="s">
        <v>602</v>
      </c>
      <c r="D643" s="201">
        <v>44751</v>
      </c>
      <c r="E643" s="84">
        <v>0.41666666666666669</v>
      </c>
      <c r="F643" s="3" t="s">
        <v>143</v>
      </c>
      <c r="G643" s="66" t="s">
        <v>23</v>
      </c>
      <c r="H643" s="3" t="s">
        <v>352</v>
      </c>
      <c r="I643" s="3" t="s">
        <v>352</v>
      </c>
      <c r="J643" s="68" t="s">
        <v>352</v>
      </c>
      <c r="K643" s="102" t="s">
        <v>352</v>
      </c>
    </row>
    <row r="644" spans="1:11" ht="12.75" customHeight="1">
      <c r="A644" s="47">
        <v>29485592</v>
      </c>
      <c r="B644" s="132" t="s">
        <v>534</v>
      </c>
      <c r="C644" s="47" t="s">
        <v>751</v>
      </c>
      <c r="D644" s="201">
        <v>44751</v>
      </c>
      <c r="E644" s="84">
        <v>0.5</v>
      </c>
      <c r="F644" s="3" t="s">
        <v>752</v>
      </c>
      <c r="G644" s="66" t="s">
        <v>23</v>
      </c>
      <c r="H644" s="3" t="s">
        <v>352</v>
      </c>
      <c r="I644" s="3" t="s">
        <v>352</v>
      </c>
      <c r="J644" s="68" t="s">
        <v>352</v>
      </c>
      <c r="K644" s="102" t="s">
        <v>352</v>
      </c>
    </row>
    <row r="645" spans="1:11" ht="12.75" customHeight="1">
      <c r="A645" s="5">
        <v>29475889</v>
      </c>
      <c r="B645" s="132" t="s">
        <v>417</v>
      </c>
      <c r="C645" s="47" t="s">
        <v>753</v>
      </c>
      <c r="D645" s="201">
        <v>44697</v>
      </c>
      <c r="E645" s="84">
        <v>0.79166666666666663</v>
      </c>
      <c r="F645" s="3" t="s">
        <v>752</v>
      </c>
      <c r="G645" s="66" t="s">
        <v>23</v>
      </c>
      <c r="H645" s="3" t="s">
        <v>540</v>
      </c>
      <c r="I645" s="3" t="s">
        <v>352</v>
      </c>
      <c r="J645" s="68" t="s">
        <v>352</v>
      </c>
      <c r="K645" s="102" t="s">
        <v>352</v>
      </c>
    </row>
    <row r="646" spans="1:11" ht="12.75" customHeight="1">
      <c r="A646" s="5">
        <v>29487357</v>
      </c>
      <c r="B646" s="132" t="s">
        <v>711</v>
      </c>
      <c r="C646" s="47" t="s">
        <v>754</v>
      </c>
      <c r="D646" s="201">
        <v>44766</v>
      </c>
      <c r="E646" s="84">
        <v>0.58333333333333337</v>
      </c>
      <c r="F646" s="3" t="s">
        <v>143</v>
      </c>
      <c r="G646" s="66" t="s">
        <v>23</v>
      </c>
      <c r="H646" s="3" t="s">
        <v>352</v>
      </c>
      <c r="I646" s="3" t="s">
        <v>352</v>
      </c>
      <c r="J646" s="68" t="s">
        <v>352</v>
      </c>
      <c r="K646" s="102" t="s">
        <v>352</v>
      </c>
    </row>
    <row r="647" spans="1:11" ht="12.75" customHeight="1">
      <c r="A647" s="5">
        <v>29491470</v>
      </c>
      <c r="B647" s="132" t="s">
        <v>11</v>
      </c>
      <c r="C647" s="47" t="s">
        <v>105</v>
      </c>
      <c r="D647" s="201">
        <v>44747</v>
      </c>
      <c r="E647" s="84">
        <v>0.70833333333333337</v>
      </c>
      <c r="F647" s="3" t="s">
        <v>143</v>
      </c>
      <c r="G647" s="66" t="s">
        <v>23</v>
      </c>
      <c r="H647" s="3" t="s">
        <v>352</v>
      </c>
      <c r="I647" s="3" t="s">
        <v>352</v>
      </c>
      <c r="J647" s="68" t="s">
        <v>352</v>
      </c>
      <c r="K647" s="102" t="s">
        <v>352</v>
      </c>
    </row>
    <row r="648" spans="1:11" ht="12.75" customHeight="1">
      <c r="A648" s="5">
        <v>29505028</v>
      </c>
      <c r="B648" s="132" t="s">
        <v>733</v>
      </c>
      <c r="C648" s="47" t="s">
        <v>755</v>
      </c>
      <c r="D648" s="201">
        <v>44784</v>
      </c>
      <c r="E648" s="84">
        <v>0.70833333333333337</v>
      </c>
      <c r="F648" s="3" t="s">
        <v>752</v>
      </c>
      <c r="G648" s="66" t="s">
        <v>23</v>
      </c>
      <c r="H648" s="3" t="s">
        <v>352</v>
      </c>
      <c r="I648" s="3" t="s">
        <v>352</v>
      </c>
      <c r="J648" s="68" t="s">
        <v>352</v>
      </c>
      <c r="K648" s="102" t="s">
        <v>352</v>
      </c>
    </row>
    <row r="649" spans="1:11" ht="12.75" customHeight="1">
      <c r="A649" s="5">
        <v>29506797</v>
      </c>
      <c r="B649" s="132" t="s">
        <v>687</v>
      </c>
      <c r="C649" s="47" t="s">
        <v>756</v>
      </c>
      <c r="D649" s="201">
        <v>44755</v>
      </c>
      <c r="E649" s="84">
        <v>0.66666666666666663</v>
      </c>
      <c r="F649" s="3" t="s">
        <v>154</v>
      </c>
      <c r="G649" s="66" t="s">
        <v>23</v>
      </c>
      <c r="H649" s="3" t="s">
        <v>352</v>
      </c>
      <c r="I649" s="3" t="s">
        <v>352</v>
      </c>
      <c r="J649" s="68" t="s">
        <v>352</v>
      </c>
      <c r="K649" s="102" t="s">
        <v>352</v>
      </c>
    </row>
    <row r="650" spans="1:11" ht="12.75" customHeight="1">
      <c r="A650" s="5">
        <v>29507909</v>
      </c>
      <c r="B650" s="132" t="s">
        <v>733</v>
      </c>
      <c r="C650" s="47" t="s">
        <v>757</v>
      </c>
      <c r="D650" s="201">
        <v>44755</v>
      </c>
      <c r="E650" s="84">
        <v>0.66666666666666663</v>
      </c>
      <c r="F650" s="3" t="s">
        <v>143</v>
      </c>
      <c r="G650" s="66" t="s">
        <v>23</v>
      </c>
      <c r="H650" s="3" t="s">
        <v>352</v>
      </c>
      <c r="I650" s="3" t="s">
        <v>352</v>
      </c>
      <c r="J650" s="68" t="s">
        <v>352</v>
      </c>
      <c r="K650" s="102" t="s">
        <v>352</v>
      </c>
    </row>
    <row r="651" spans="1:11" ht="12.75" customHeight="1">
      <c r="A651" s="5">
        <v>29508977</v>
      </c>
      <c r="B651" s="132" t="s">
        <v>733</v>
      </c>
      <c r="C651" s="47" t="s">
        <v>758</v>
      </c>
      <c r="D651" s="201">
        <v>44755</v>
      </c>
      <c r="E651" s="84">
        <v>0.66666666666666663</v>
      </c>
      <c r="F651" s="3" t="s">
        <v>143</v>
      </c>
      <c r="G651" s="66" t="s">
        <v>23</v>
      </c>
      <c r="H651" s="3" t="s">
        <v>352</v>
      </c>
      <c r="I651" s="3" t="s">
        <v>352</v>
      </c>
      <c r="J651" s="68" t="s">
        <v>352</v>
      </c>
      <c r="K651" s="102" t="s">
        <v>352</v>
      </c>
    </row>
    <row r="652" spans="1:11" ht="12.75" customHeight="1">
      <c r="A652" s="47">
        <v>29509365</v>
      </c>
      <c r="B652" s="132" t="s">
        <v>534</v>
      </c>
      <c r="C652" s="47" t="s">
        <v>748</v>
      </c>
      <c r="D652" s="201">
        <v>44745</v>
      </c>
      <c r="E652" s="84">
        <v>0.625</v>
      </c>
      <c r="F652" s="3" t="s">
        <v>157</v>
      </c>
      <c r="G652" s="66" t="s">
        <v>23</v>
      </c>
      <c r="H652" s="3" t="s">
        <v>540</v>
      </c>
      <c r="I652" s="3" t="s">
        <v>352</v>
      </c>
      <c r="J652" s="68" t="s">
        <v>352</v>
      </c>
      <c r="K652" s="102" t="s">
        <v>352</v>
      </c>
    </row>
    <row r="653" spans="1:11" ht="12.75" customHeight="1">
      <c r="A653" s="47">
        <v>29510191</v>
      </c>
      <c r="B653" s="132" t="s">
        <v>759</v>
      </c>
      <c r="C653" s="47" t="s">
        <v>760</v>
      </c>
      <c r="D653" s="201">
        <v>44752</v>
      </c>
      <c r="E653" s="84">
        <v>0.41666666666666669</v>
      </c>
      <c r="F653" s="3" t="s">
        <v>143</v>
      </c>
      <c r="G653" s="66" t="s">
        <v>23</v>
      </c>
      <c r="H653" s="3" t="s">
        <v>352</v>
      </c>
      <c r="I653" s="3" t="s">
        <v>352</v>
      </c>
      <c r="J653" s="68" t="s">
        <v>352</v>
      </c>
      <c r="K653" s="102" t="s">
        <v>352</v>
      </c>
    </row>
    <row r="654" spans="1:11" ht="12.75" customHeight="1">
      <c r="A654" s="5">
        <v>29510854</v>
      </c>
      <c r="B654" s="132" t="s">
        <v>733</v>
      </c>
      <c r="C654" s="47" t="s">
        <v>761</v>
      </c>
      <c r="D654" s="201">
        <v>44783</v>
      </c>
      <c r="E654" s="84">
        <v>0.625</v>
      </c>
      <c r="F654" s="3" t="s">
        <v>174</v>
      </c>
      <c r="G654" s="66" t="s">
        <v>23</v>
      </c>
      <c r="H654" s="3" t="s">
        <v>352</v>
      </c>
      <c r="I654" s="3" t="s">
        <v>352</v>
      </c>
      <c r="J654" s="68" t="s">
        <v>352</v>
      </c>
      <c r="K654" s="102" t="s">
        <v>352</v>
      </c>
    </row>
    <row r="655" spans="1:11" ht="12.75" customHeight="1">
      <c r="A655" s="47">
        <v>29517958</v>
      </c>
      <c r="B655" s="132" t="s">
        <v>534</v>
      </c>
      <c r="C655" s="47" t="s">
        <v>762</v>
      </c>
      <c r="D655" s="201">
        <v>44772</v>
      </c>
      <c r="E655" s="84">
        <v>0.375</v>
      </c>
      <c r="F655" s="3" t="s">
        <v>143</v>
      </c>
      <c r="G655" s="66" t="s">
        <v>23</v>
      </c>
      <c r="H655" s="3" t="s">
        <v>352</v>
      </c>
      <c r="I655" s="3" t="s">
        <v>352</v>
      </c>
      <c r="J655" s="68" t="s">
        <v>352</v>
      </c>
      <c r="K655" s="102" t="s">
        <v>352</v>
      </c>
    </row>
    <row r="656" spans="1:11" ht="12.75" customHeight="1">
      <c r="A656" s="47">
        <v>29521111</v>
      </c>
      <c r="B656" s="132" t="s">
        <v>534</v>
      </c>
      <c r="C656" s="47" t="s">
        <v>763</v>
      </c>
      <c r="D656" s="201">
        <v>44780</v>
      </c>
      <c r="E656" s="84">
        <v>0.41666666666666669</v>
      </c>
      <c r="F656" s="3" t="s">
        <v>143</v>
      </c>
      <c r="G656" s="66" t="s">
        <v>23</v>
      </c>
      <c r="H656" s="3" t="s">
        <v>352</v>
      </c>
      <c r="I656" s="3" t="s">
        <v>352</v>
      </c>
      <c r="J656" s="68" t="s">
        <v>352</v>
      </c>
      <c r="K656" s="102" t="s">
        <v>352</v>
      </c>
    </row>
    <row r="657" spans="1:11" ht="12.75" customHeight="1">
      <c r="A657" s="47">
        <v>29521276</v>
      </c>
      <c r="B657" s="132" t="s">
        <v>764</v>
      </c>
      <c r="C657" s="47" t="s">
        <v>672</v>
      </c>
      <c r="D657" s="201">
        <v>44751</v>
      </c>
      <c r="E657" s="84">
        <v>0.41666666666666669</v>
      </c>
      <c r="F657" s="3" t="s">
        <v>143</v>
      </c>
      <c r="G657" s="66" t="s">
        <v>23</v>
      </c>
      <c r="H657" s="3" t="s">
        <v>352</v>
      </c>
      <c r="I657" s="3" t="s">
        <v>352</v>
      </c>
      <c r="J657" s="68" t="s">
        <v>352</v>
      </c>
      <c r="K657" s="102" t="s">
        <v>352</v>
      </c>
    </row>
    <row r="658" spans="1:11" ht="12.75" customHeight="1">
      <c r="A658" s="5">
        <v>29525622</v>
      </c>
      <c r="B658" s="132" t="s">
        <v>417</v>
      </c>
      <c r="C658" s="47" t="s">
        <v>765</v>
      </c>
      <c r="D658" s="201">
        <v>44783</v>
      </c>
      <c r="E658" s="84">
        <v>0.75</v>
      </c>
      <c r="F658" s="3" t="s">
        <v>160</v>
      </c>
      <c r="G658" s="66" t="s">
        <v>23</v>
      </c>
      <c r="H658" s="3" t="s">
        <v>352</v>
      </c>
      <c r="I658" s="3" t="s">
        <v>352</v>
      </c>
      <c r="J658" s="68" t="s">
        <v>352</v>
      </c>
      <c r="K658" s="102" t="s">
        <v>352</v>
      </c>
    </row>
    <row r="659" spans="1:11" ht="12.75" customHeight="1">
      <c r="A659" s="5">
        <v>29531687</v>
      </c>
      <c r="B659" s="132" t="s">
        <v>733</v>
      </c>
      <c r="C659" s="47" t="s">
        <v>766</v>
      </c>
      <c r="D659" s="201">
        <v>44775</v>
      </c>
      <c r="E659" s="84">
        <v>0.625</v>
      </c>
      <c r="F659" s="3" t="s">
        <v>143</v>
      </c>
      <c r="G659" s="66" t="s">
        <v>23</v>
      </c>
      <c r="H659" s="3" t="s">
        <v>352</v>
      </c>
      <c r="I659" s="3" t="s">
        <v>352</v>
      </c>
      <c r="J659" s="68" t="s">
        <v>352</v>
      </c>
      <c r="K659" s="102" t="s">
        <v>352</v>
      </c>
    </row>
    <row r="660" spans="1:11" ht="12.75" customHeight="1">
      <c r="A660" s="47">
        <v>29536332</v>
      </c>
      <c r="B660" s="132" t="s">
        <v>81</v>
      </c>
      <c r="C660" s="23" t="s">
        <v>767</v>
      </c>
      <c r="D660" s="201">
        <v>44765</v>
      </c>
      <c r="E660" s="84">
        <v>0.375</v>
      </c>
      <c r="F660" s="3" t="s">
        <v>154</v>
      </c>
      <c r="G660" s="66" t="s">
        <v>23</v>
      </c>
      <c r="H660" s="3" t="s">
        <v>352</v>
      </c>
      <c r="I660" s="3" t="s">
        <v>352</v>
      </c>
      <c r="J660" s="68" t="s">
        <v>352</v>
      </c>
      <c r="K660" s="102" t="s">
        <v>352</v>
      </c>
    </row>
    <row r="661" spans="1:11" ht="12.75" customHeight="1">
      <c r="A661" s="5">
        <v>29551163</v>
      </c>
      <c r="B661" s="132" t="s">
        <v>15</v>
      </c>
      <c r="C661" s="47" t="s">
        <v>171</v>
      </c>
      <c r="D661" s="201">
        <v>44765</v>
      </c>
      <c r="E661" s="84">
        <v>0.5</v>
      </c>
      <c r="F661" s="3" t="s">
        <v>143</v>
      </c>
      <c r="G661" s="66" t="s">
        <v>23</v>
      </c>
      <c r="H661" s="3" t="s">
        <v>352</v>
      </c>
      <c r="I661" s="3" t="s">
        <v>352</v>
      </c>
      <c r="J661" s="68" t="s">
        <v>352</v>
      </c>
      <c r="K661" s="102" t="s">
        <v>352</v>
      </c>
    </row>
    <row r="662" spans="1:11" ht="12.75" customHeight="1">
      <c r="A662" s="5">
        <v>29557232</v>
      </c>
      <c r="B662" s="132" t="s">
        <v>733</v>
      </c>
      <c r="C662" s="47" t="s">
        <v>768</v>
      </c>
      <c r="D662" s="201">
        <v>44795</v>
      </c>
      <c r="E662" s="84">
        <v>0.41666666666666669</v>
      </c>
      <c r="F662" s="3" t="s">
        <v>143</v>
      </c>
      <c r="G662" s="66" t="s">
        <v>23</v>
      </c>
      <c r="H662" s="3" t="s">
        <v>352</v>
      </c>
      <c r="I662" s="3" t="s">
        <v>352</v>
      </c>
      <c r="J662" s="68" t="s">
        <v>352</v>
      </c>
      <c r="K662" s="102" t="s">
        <v>352</v>
      </c>
    </row>
    <row r="663" spans="1:11" ht="12.75" customHeight="1">
      <c r="A663" s="5">
        <v>29551541</v>
      </c>
      <c r="B663" s="132" t="s">
        <v>591</v>
      </c>
      <c r="C663" s="47" t="s">
        <v>769</v>
      </c>
      <c r="D663" s="201">
        <v>44728</v>
      </c>
      <c r="E663" s="84">
        <v>0.75</v>
      </c>
      <c r="F663" s="3" t="s">
        <v>157</v>
      </c>
      <c r="G663" s="66" t="s">
        <v>23</v>
      </c>
      <c r="H663" s="3" t="s">
        <v>540</v>
      </c>
      <c r="I663" s="3" t="s">
        <v>352</v>
      </c>
      <c r="J663" s="68" t="s">
        <v>352</v>
      </c>
      <c r="K663" s="102" t="s">
        <v>352</v>
      </c>
    </row>
    <row r="664" spans="1:11" ht="12.75" customHeight="1">
      <c r="A664" s="5">
        <v>29558041</v>
      </c>
      <c r="B664" s="132" t="s">
        <v>591</v>
      </c>
      <c r="C664" s="47" t="s">
        <v>769</v>
      </c>
      <c r="D664" s="201">
        <v>44750</v>
      </c>
      <c r="E664" s="84">
        <v>0.75</v>
      </c>
      <c r="F664" s="3" t="s">
        <v>157</v>
      </c>
      <c r="G664" s="66" t="s">
        <v>23</v>
      </c>
      <c r="H664" s="3" t="s">
        <v>540</v>
      </c>
      <c r="I664" s="3" t="s">
        <v>352</v>
      </c>
      <c r="J664" s="68" t="s">
        <v>352</v>
      </c>
      <c r="K664" s="102" t="s">
        <v>352</v>
      </c>
    </row>
    <row r="665" spans="1:11" ht="12.75" customHeight="1">
      <c r="A665" s="5">
        <v>29558204</v>
      </c>
      <c r="B665" s="132" t="s">
        <v>591</v>
      </c>
      <c r="C665" s="47" t="s">
        <v>769</v>
      </c>
      <c r="D665" s="201">
        <v>44750</v>
      </c>
      <c r="E665" s="84">
        <v>0.75</v>
      </c>
      <c r="F665" s="3" t="s">
        <v>157</v>
      </c>
      <c r="G665" s="66" t="s">
        <v>23</v>
      </c>
      <c r="H665" s="3" t="s">
        <v>540</v>
      </c>
      <c r="I665" s="3" t="s">
        <v>352</v>
      </c>
      <c r="J665" s="68" t="s">
        <v>352</v>
      </c>
      <c r="K665" s="102" t="s">
        <v>352</v>
      </c>
    </row>
    <row r="666" spans="1:11" ht="12.75" customHeight="1">
      <c r="A666" s="47">
        <v>29091512</v>
      </c>
      <c r="B666" s="132" t="s">
        <v>591</v>
      </c>
      <c r="C666" s="47" t="s">
        <v>769</v>
      </c>
      <c r="D666" s="201">
        <v>44728</v>
      </c>
      <c r="E666" s="84">
        <v>0.75</v>
      </c>
      <c r="F666" s="3" t="s">
        <v>752</v>
      </c>
      <c r="G666" s="66" t="s">
        <v>23</v>
      </c>
      <c r="H666" s="3" t="s">
        <v>540</v>
      </c>
      <c r="I666" s="3" t="s">
        <v>352</v>
      </c>
      <c r="J666" s="68" t="s">
        <v>352</v>
      </c>
      <c r="K666" s="102" t="s">
        <v>352</v>
      </c>
    </row>
    <row r="667" spans="1:11" ht="12.75" customHeight="1">
      <c r="A667" s="5">
        <v>29562041</v>
      </c>
      <c r="B667" s="132" t="s">
        <v>591</v>
      </c>
      <c r="C667" s="47" t="s">
        <v>770</v>
      </c>
      <c r="D667" s="201">
        <v>44777</v>
      </c>
      <c r="E667" s="84">
        <v>0.75</v>
      </c>
      <c r="F667" s="3" t="s">
        <v>752</v>
      </c>
      <c r="G667" s="66" t="s">
        <v>23</v>
      </c>
      <c r="H667" s="3" t="s">
        <v>352</v>
      </c>
      <c r="I667" s="3" t="s">
        <v>352</v>
      </c>
      <c r="J667" s="68" t="s">
        <v>352</v>
      </c>
      <c r="K667" s="102" t="s">
        <v>352</v>
      </c>
    </row>
    <row r="668" spans="1:11" ht="12.75" customHeight="1">
      <c r="A668" s="47">
        <v>29578627</v>
      </c>
      <c r="B668" s="132" t="s">
        <v>81</v>
      </c>
      <c r="C668" s="47" t="s">
        <v>771</v>
      </c>
      <c r="D668" s="201">
        <v>44767</v>
      </c>
      <c r="E668" s="84">
        <v>0.79166666666666663</v>
      </c>
      <c r="F668" s="3" t="s">
        <v>752</v>
      </c>
      <c r="G668" s="66" t="s">
        <v>23</v>
      </c>
      <c r="H668" s="3" t="s">
        <v>352</v>
      </c>
      <c r="I668" s="3" t="s">
        <v>352</v>
      </c>
      <c r="J668" s="68" t="s">
        <v>352</v>
      </c>
      <c r="K668" s="102" t="s">
        <v>352</v>
      </c>
    </row>
    <row r="669" spans="1:11" ht="12.75" customHeight="1">
      <c r="A669" s="5">
        <v>29596476</v>
      </c>
      <c r="B669" s="132" t="s">
        <v>354</v>
      </c>
      <c r="C669" s="47" t="s">
        <v>772</v>
      </c>
      <c r="D669" s="201">
        <v>44757</v>
      </c>
      <c r="E669" s="84">
        <v>0.41666666666666669</v>
      </c>
      <c r="F669" s="3" t="s">
        <v>143</v>
      </c>
      <c r="G669" s="66" t="s">
        <v>23</v>
      </c>
      <c r="H669" s="3" t="s">
        <v>352</v>
      </c>
      <c r="I669" s="3" t="s">
        <v>352</v>
      </c>
      <c r="J669" s="68" t="s">
        <v>352</v>
      </c>
      <c r="K669" s="102" t="s">
        <v>352</v>
      </c>
    </row>
    <row r="670" spans="1:11" ht="12.75" customHeight="1">
      <c r="A670" s="5">
        <v>29597161</v>
      </c>
      <c r="B670" s="132" t="s">
        <v>15</v>
      </c>
      <c r="C670" s="47" t="s">
        <v>773</v>
      </c>
      <c r="D670" s="201">
        <v>44793</v>
      </c>
      <c r="E670" s="84">
        <v>0.375</v>
      </c>
      <c r="F670" s="3" t="s">
        <v>143</v>
      </c>
      <c r="G670" s="66" t="s">
        <v>23</v>
      </c>
      <c r="H670" s="3" t="s">
        <v>352</v>
      </c>
      <c r="I670" s="3" t="s">
        <v>352</v>
      </c>
      <c r="J670" s="68" t="s">
        <v>352</v>
      </c>
      <c r="K670" s="102" t="s">
        <v>352</v>
      </c>
    </row>
    <row r="671" spans="1:11" ht="12.75" customHeight="1">
      <c r="A671" s="5">
        <v>29597334</v>
      </c>
      <c r="B671" s="132" t="s">
        <v>354</v>
      </c>
      <c r="C671" s="47" t="s">
        <v>774</v>
      </c>
      <c r="D671" s="201">
        <v>44791</v>
      </c>
      <c r="E671" s="84">
        <v>0.625</v>
      </c>
      <c r="F671" s="3" t="s">
        <v>143</v>
      </c>
      <c r="G671" s="66" t="s">
        <v>23</v>
      </c>
      <c r="H671" s="3" t="s">
        <v>352</v>
      </c>
      <c r="I671" s="3" t="s">
        <v>352</v>
      </c>
      <c r="J671" s="68" t="s">
        <v>352</v>
      </c>
      <c r="K671" s="102" t="s">
        <v>352</v>
      </c>
    </row>
    <row r="672" spans="1:11" ht="12.75" customHeight="1">
      <c r="A672" s="5">
        <v>29597881</v>
      </c>
      <c r="B672" s="132" t="s">
        <v>15</v>
      </c>
      <c r="C672" s="47" t="s">
        <v>748</v>
      </c>
      <c r="D672" s="201">
        <v>44765</v>
      </c>
      <c r="E672" s="84">
        <v>0.625</v>
      </c>
      <c r="F672" s="3" t="s">
        <v>752</v>
      </c>
      <c r="G672" s="66" t="s">
        <v>23</v>
      </c>
      <c r="H672" s="3" t="s">
        <v>352</v>
      </c>
      <c r="I672" s="3" t="s">
        <v>352</v>
      </c>
      <c r="J672" s="68" t="s">
        <v>352</v>
      </c>
      <c r="K672" s="102" t="s">
        <v>352</v>
      </c>
    </row>
    <row r="673" spans="1:11" ht="12.75" customHeight="1">
      <c r="A673" s="5">
        <v>29597186</v>
      </c>
      <c r="B673" s="132" t="s">
        <v>274</v>
      </c>
      <c r="C673" s="47" t="s">
        <v>775</v>
      </c>
      <c r="D673" s="201">
        <v>44793</v>
      </c>
      <c r="E673" s="84">
        <v>0.75</v>
      </c>
      <c r="F673" s="3" t="s">
        <v>143</v>
      </c>
      <c r="G673" s="66" t="s">
        <v>23</v>
      </c>
      <c r="H673" s="3" t="s">
        <v>352</v>
      </c>
      <c r="I673" s="3" t="s">
        <v>352</v>
      </c>
      <c r="J673" s="68" t="s">
        <v>352</v>
      </c>
      <c r="K673" s="102" t="s">
        <v>352</v>
      </c>
    </row>
    <row r="674" spans="1:11" ht="12.75" customHeight="1">
      <c r="A674" s="5">
        <v>29598243</v>
      </c>
      <c r="B674" s="132" t="s">
        <v>776</v>
      </c>
      <c r="C674" s="47" t="s">
        <v>777</v>
      </c>
      <c r="D674" s="201">
        <v>44767</v>
      </c>
      <c r="E674" s="84">
        <v>0.75</v>
      </c>
      <c r="F674" s="3" t="s">
        <v>160</v>
      </c>
      <c r="G674" s="66" t="s">
        <v>23</v>
      </c>
      <c r="H674" s="3" t="s">
        <v>352</v>
      </c>
      <c r="I674" s="3" t="s">
        <v>352</v>
      </c>
      <c r="J674" s="68" t="s">
        <v>352</v>
      </c>
      <c r="K674" s="102" t="s">
        <v>352</v>
      </c>
    </row>
    <row r="675" spans="1:11" ht="12.75" customHeight="1">
      <c r="A675" s="5">
        <v>29599135</v>
      </c>
      <c r="B675" s="132" t="s">
        <v>15</v>
      </c>
      <c r="C675" s="47" t="s">
        <v>778</v>
      </c>
      <c r="D675" s="201">
        <v>44758</v>
      </c>
      <c r="E675" s="84">
        <v>0.375</v>
      </c>
      <c r="F675" s="3" t="s">
        <v>180</v>
      </c>
      <c r="G675" s="66" t="s">
        <v>23</v>
      </c>
      <c r="H675" s="3" t="s">
        <v>352</v>
      </c>
      <c r="I675" s="3" t="s">
        <v>352</v>
      </c>
      <c r="J675" s="68" t="s">
        <v>352</v>
      </c>
      <c r="K675" s="102" t="s">
        <v>352</v>
      </c>
    </row>
    <row r="676" spans="1:11" ht="12.75" customHeight="1">
      <c r="A676" s="5">
        <v>29598755</v>
      </c>
      <c r="B676" s="132" t="s">
        <v>15</v>
      </c>
      <c r="C676" s="47" t="s">
        <v>778</v>
      </c>
      <c r="D676" s="201">
        <v>44758</v>
      </c>
      <c r="E676" s="84">
        <v>0.375</v>
      </c>
      <c r="F676" s="3" t="s">
        <v>180</v>
      </c>
      <c r="G676" s="66" t="s">
        <v>23</v>
      </c>
      <c r="H676" s="3" t="s">
        <v>352</v>
      </c>
      <c r="I676" s="3" t="s">
        <v>352</v>
      </c>
      <c r="J676" s="68" t="s">
        <v>352</v>
      </c>
      <c r="K676" s="102" t="s">
        <v>352</v>
      </c>
    </row>
    <row r="677" spans="1:11" ht="12.75" customHeight="1">
      <c r="A677" s="47">
        <v>29609133</v>
      </c>
      <c r="B677" s="132" t="s">
        <v>591</v>
      </c>
      <c r="C677" s="47" t="s">
        <v>779</v>
      </c>
      <c r="D677" s="201">
        <v>44772</v>
      </c>
      <c r="E677" s="84">
        <v>0.66666666666666663</v>
      </c>
      <c r="F677" s="3" t="s">
        <v>143</v>
      </c>
      <c r="G677" s="66" t="s">
        <v>23</v>
      </c>
      <c r="H677" s="3" t="s">
        <v>352</v>
      </c>
      <c r="I677" s="3" t="s">
        <v>352</v>
      </c>
      <c r="J677" s="68" t="s">
        <v>352</v>
      </c>
      <c r="K677" s="102" t="s">
        <v>352</v>
      </c>
    </row>
    <row r="678" spans="1:11" ht="12.75" customHeight="1">
      <c r="A678" s="5">
        <v>29615229</v>
      </c>
      <c r="B678" s="132" t="s">
        <v>15</v>
      </c>
      <c r="C678" s="47" t="s">
        <v>780</v>
      </c>
      <c r="D678" s="201">
        <v>44759</v>
      </c>
      <c r="E678" s="84">
        <v>0.66666666666666663</v>
      </c>
      <c r="F678" s="3" t="s">
        <v>180</v>
      </c>
      <c r="G678" s="66" t="s">
        <v>23</v>
      </c>
      <c r="H678" s="3" t="s">
        <v>352</v>
      </c>
      <c r="I678" s="3" t="s">
        <v>352</v>
      </c>
      <c r="J678" s="68" t="s">
        <v>352</v>
      </c>
      <c r="K678" s="102" t="s">
        <v>352</v>
      </c>
    </row>
    <row r="679" spans="1:11" ht="12.75" customHeight="1">
      <c r="A679" s="5">
        <v>29620731</v>
      </c>
      <c r="B679" s="132" t="s">
        <v>354</v>
      </c>
      <c r="C679" s="47" t="s">
        <v>781</v>
      </c>
      <c r="D679" s="201">
        <v>44767</v>
      </c>
      <c r="E679" s="84">
        <v>0.66666666666666663</v>
      </c>
      <c r="F679" s="3" t="s">
        <v>143</v>
      </c>
      <c r="G679" s="66" t="s">
        <v>23</v>
      </c>
      <c r="H679" s="3" t="s">
        <v>352</v>
      </c>
      <c r="I679" s="3" t="s">
        <v>352</v>
      </c>
      <c r="J679" s="68" t="s">
        <v>352</v>
      </c>
      <c r="K679" s="102" t="s">
        <v>352</v>
      </c>
    </row>
    <row r="680" spans="1:11" ht="12.75" customHeight="1">
      <c r="A680" s="5">
        <v>29622340</v>
      </c>
      <c r="B680" s="132" t="s">
        <v>354</v>
      </c>
      <c r="C680" s="47" t="s">
        <v>782</v>
      </c>
      <c r="D680" s="201">
        <v>44781</v>
      </c>
      <c r="E680" s="84">
        <v>0.66666666666666663</v>
      </c>
      <c r="F680" s="3" t="s">
        <v>143</v>
      </c>
      <c r="G680" s="66" t="s">
        <v>23</v>
      </c>
      <c r="H680" s="3" t="s">
        <v>352</v>
      </c>
      <c r="I680" s="3" t="s">
        <v>352</v>
      </c>
      <c r="J680" s="68" t="s">
        <v>352</v>
      </c>
      <c r="K680" s="102" t="s">
        <v>352</v>
      </c>
    </row>
    <row r="681" spans="1:11" ht="12.75" customHeight="1">
      <c r="A681" s="5">
        <v>29624103</v>
      </c>
      <c r="B681" s="132" t="s">
        <v>695</v>
      </c>
      <c r="C681" s="47" t="s">
        <v>783</v>
      </c>
      <c r="D681" s="201">
        <v>44761</v>
      </c>
      <c r="E681" s="84">
        <v>0.75</v>
      </c>
      <c r="F681" s="3" t="s">
        <v>160</v>
      </c>
      <c r="G681" s="66" t="s">
        <v>23</v>
      </c>
      <c r="H681" s="3" t="s">
        <v>352</v>
      </c>
      <c r="I681" s="3" t="s">
        <v>352</v>
      </c>
      <c r="J681" s="68" t="s">
        <v>352</v>
      </c>
      <c r="K681" s="102" t="s">
        <v>352</v>
      </c>
    </row>
    <row r="682" spans="1:11" ht="12.75" customHeight="1">
      <c r="A682" s="5">
        <v>29628542</v>
      </c>
      <c r="B682" s="132" t="s">
        <v>354</v>
      </c>
      <c r="C682" s="47" t="s">
        <v>784</v>
      </c>
      <c r="D682" s="201">
        <v>44762</v>
      </c>
      <c r="E682" s="84">
        <v>0.625</v>
      </c>
      <c r="F682" s="3" t="s">
        <v>143</v>
      </c>
      <c r="G682" s="66" t="s">
        <v>23</v>
      </c>
      <c r="H682" s="3" t="s">
        <v>352</v>
      </c>
      <c r="I682" s="3" t="s">
        <v>352</v>
      </c>
      <c r="J682" s="68" t="s">
        <v>352</v>
      </c>
      <c r="K682" s="102" t="s">
        <v>352</v>
      </c>
    </row>
    <row r="683" spans="1:11" ht="12.75" customHeight="1">
      <c r="A683" s="5">
        <v>29641008</v>
      </c>
      <c r="B683" s="132" t="s">
        <v>660</v>
      </c>
      <c r="C683" s="47" t="s">
        <v>727</v>
      </c>
      <c r="D683" s="201">
        <v>44800</v>
      </c>
      <c r="E683" s="84">
        <v>0.66666666666666663</v>
      </c>
      <c r="F683" s="3" t="s">
        <v>160</v>
      </c>
      <c r="G683" s="66" t="s">
        <v>23</v>
      </c>
      <c r="H683" s="3" t="s">
        <v>352</v>
      </c>
      <c r="I683" s="3" t="s">
        <v>352</v>
      </c>
      <c r="J683" s="68" t="s">
        <v>352</v>
      </c>
      <c r="K683" s="102" t="s">
        <v>352</v>
      </c>
    </row>
    <row r="684" spans="1:11" ht="12.75" customHeight="1">
      <c r="A684" s="5">
        <v>29658098</v>
      </c>
      <c r="B684" s="132" t="s">
        <v>591</v>
      </c>
      <c r="C684" s="47" t="s">
        <v>785</v>
      </c>
      <c r="D684" s="201">
        <v>44785</v>
      </c>
      <c r="E684" s="84">
        <v>0.75</v>
      </c>
      <c r="F684" s="3" t="s">
        <v>143</v>
      </c>
      <c r="G684" s="66" t="s">
        <v>23</v>
      </c>
      <c r="H684" s="3" t="s">
        <v>352</v>
      </c>
      <c r="I684" s="3" t="s">
        <v>352</v>
      </c>
      <c r="J684" s="68" t="s">
        <v>352</v>
      </c>
      <c r="K684" s="102" t="s">
        <v>352</v>
      </c>
    </row>
    <row r="685" spans="1:11" ht="12.75" customHeight="1">
      <c r="A685" s="5">
        <v>29659046</v>
      </c>
      <c r="B685" s="132" t="s">
        <v>11</v>
      </c>
      <c r="C685" s="47" t="s">
        <v>786</v>
      </c>
      <c r="D685" s="201">
        <v>44786</v>
      </c>
      <c r="E685" s="84">
        <v>0.66666666666666663</v>
      </c>
      <c r="F685" s="3" t="s">
        <v>143</v>
      </c>
      <c r="G685" s="66" t="s">
        <v>23</v>
      </c>
      <c r="H685" s="3" t="s">
        <v>352</v>
      </c>
      <c r="I685" s="3" t="s">
        <v>352</v>
      </c>
      <c r="J685" s="68" t="s">
        <v>352</v>
      </c>
      <c r="K685" s="102" t="s">
        <v>352</v>
      </c>
    </row>
    <row r="686" spans="1:11" ht="12.75" customHeight="1">
      <c r="A686" s="5">
        <v>29658125</v>
      </c>
      <c r="B686" s="132" t="s">
        <v>354</v>
      </c>
      <c r="C686" s="47" t="s">
        <v>787</v>
      </c>
      <c r="D686" s="201">
        <v>44783</v>
      </c>
      <c r="E686" s="84">
        <v>0.625</v>
      </c>
      <c r="F686" s="3" t="s">
        <v>143</v>
      </c>
      <c r="G686" s="66" t="s">
        <v>23</v>
      </c>
      <c r="H686" s="3" t="s">
        <v>352</v>
      </c>
      <c r="I686" s="3" t="s">
        <v>352</v>
      </c>
      <c r="J686" s="68" t="s">
        <v>352</v>
      </c>
      <c r="K686" s="102" t="s">
        <v>352</v>
      </c>
    </row>
    <row r="687" spans="1:11" ht="12.75" customHeight="1">
      <c r="A687" s="5">
        <v>29670127</v>
      </c>
      <c r="B687" s="132" t="s">
        <v>15</v>
      </c>
      <c r="C687" s="47" t="s">
        <v>788</v>
      </c>
      <c r="D687" s="201">
        <v>44772</v>
      </c>
      <c r="E687" s="84">
        <v>0.41666666666666669</v>
      </c>
      <c r="F687" s="3" t="s">
        <v>752</v>
      </c>
      <c r="G687" s="66" t="s">
        <v>23</v>
      </c>
      <c r="H687" s="3" t="s">
        <v>352</v>
      </c>
      <c r="I687" s="3" t="s">
        <v>352</v>
      </c>
      <c r="J687" s="68" t="s">
        <v>352</v>
      </c>
      <c r="K687" s="102" t="s">
        <v>352</v>
      </c>
    </row>
    <row r="688" spans="1:11" ht="12.75" customHeight="1">
      <c r="A688" s="5">
        <v>29680541</v>
      </c>
      <c r="B688" s="132" t="s">
        <v>354</v>
      </c>
      <c r="C688" s="47" t="s">
        <v>741</v>
      </c>
      <c r="D688" s="201">
        <v>44768</v>
      </c>
      <c r="E688" s="84">
        <v>0.625</v>
      </c>
      <c r="F688" s="3" t="s">
        <v>143</v>
      </c>
      <c r="G688" s="66" t="s">
        <v>23</v>
      </c>
      <c r="H688" s="3" t="s">
        <v>352</v>
      </c>
      <c r="I688" s="3" t="s">
        <v>352</v>
      </c>
      <c r="J688" s="68" t="s">
        <v>352</v>
      </c>
      <c r="K688" s="102" t="s">
        <v>352</v>
      </c>
    </row>
    <row r="689" spans="1:11" ht="12.75" customHeight="1">
      <c r="A689" s="5">
        <v>29681075</v>
      </c>
      <c r="B689" s="132" t="s">
        <v>15</v>
      </c>
      <c r="C689" s="47" t="s">
        <v>789</v>
      </c>
      <c r="D689" s="201">
        <v>44794</v>
      </c>
      <c r="E689" s="84">
        <v>0.41666666666666669</v>
      </c>
      <c r="F689" s="3" t="s">
        <v>180</v>
      </c>
      <c r="G689" s="66" t="s">
        <v>23</v>
      </c>
      <c r="H689" s="3" t="s">
        <v>352</v>
      </c>
      <c r="I689" s="3" t="s">
        <v>352</v>
      </c>
      <c r="J689" s="68" t="s">
        <v>352</v>
      </c>
      <c r="K689" s="102" t="s">
        <v>352</v>
      </c>
    </row>
    <row r="690" spans="1:11" ht="12.75" customHeight="1">
      <c r="A690" s="5">
        <v>29682771</v>
      </c>
      <c r="B690" s="132" t="s">
        <v>417</v>
      </c>
      <c r="C690" s="47" t="s">
        <v>790</v>
      </c>
      <c r="D690" s="201">
        <v>44786</v>
      </c>
      <c r="E690" s="84">
        <v>0.66666666666666663</v>
      </c>
      <c r="F690" s="3" t="s">
        <v>157</v>
      </c>
      <c r="G690" s="66" t="s">
        <v>23</v>
      </c>
      <c r="H690" s="3" t="s">
        <v>352</v>
      </c>
      <c r="I690" s="3" t="s">
        <v>352</v>
      </c>
      <c r="J690" s="68" t="s">
        <v>352</v>
      </c>
      <c r="K690" s="102" t="s">
        <v>352</v>
      </c>
    </row>
    <row r="691" spans="1:11" ht="12.75" customHeight="1">
      <c r="A691" s="47">
        <v>29686939</v>
      </c>
      <c r="B691" s="132" t="s">
        <v>537</v>
      </c>
      <c r="C691" s="47" t="s">
        <v>791</v>
      </c>
      <c r="D691" s="201">
        <v>44694</v>
      </c>
      <c r="E691" s="84">
        <v>0.70833333333333337</v>
      </c>
      <c r="F691" s="3" t="s">
        <v>157</v>
      </c>
      <c r="G691" s="66" t="s">
        <v>23</v>
      </c>
      <c r="H691" s="3" t="s">
        <v>792</v>
      </c>
      <c r="I691" s="3" t="s">
        <v>352</v>
      </c>
      <c r="J691" s="68" t="s">
        <v>352</v>
      </c>
      <c r="K691" s="102" t="s">
        <v>352</v>
      </c>
    </row>
    <row r="692" spans="1:11" ht="12.75" customHeight="1">
      <c r="A692" s="5">
        <v>29699024</v>
      </c>
      <c r="B692" s="132" t="s">
        <v>354</v>
      </c>
      <c r="C692" s="47" t="s">
        <v>793</v>
      </c>
      <c r="D692" s="201">
        <v>44804</v>
      </c>
      <c r="E692" s="84">
        <v>0.625</v>
      </c>
      <c r="F692" s="3" t="s">
        <v>157</v>
      </c>
      <c r="G692" s="66" t="s">
        <v>23</v>
      </c>
      <c r="H692" s="3" t="s">
        <v>352</v>
      </c>
      <c r="I692" s="3" t="s">
        <v>352</v>
      </c>
      <c r="J692" s="68" t="s">
        <v>352</v>
      </c>
      <c r="K692" s="102" t="s">
        <v>352</v>
      </c>
    </row>
    <row r="693" spans="1:11" ht="12.75" customHeight="1">
      <c r="A693" s="5">
        <v>29701464</v>
      </c>
      <c r="B693" s="132" t="s">
        <v>15</v>
      </c>
      <c r="C693" s="47" t="s">
        <v>794</v>
      </c>
      <c r="D693" s="201">
        <v>44800</v>
      </c>
      <c r="E693" s="84">
        <v>0.58333333333333337</v>
      </c>
      <c r="F693" s="3" t="s">
        <v>143</v>
      </c>
      <c r="G693" s="66" t="s">
        <v>23</v>
      </c>
      <c r="H693" s="3" t="s">
        <v>352</v>
      </c>
      <c r="I693" s="3" t="s">
        <v>352</v>
      </c>
      <c r="J693" s="68" t="s">
        <v>352</v>
      </c>
      <c r="K693" s="102" t="s">
        <v>352</v>
      </c>
    </row>
    <row r="694" spans="1:11" ht="12.75" customHeight="1">
      <c r="A694" s="5">
        <v>29717752</v>
      </c>
      <c r="B694" s="132" t="s">
        <v>15</v>
      </c>
      <c r="C694" s="47" t="s">
        <v>795</v>
      </c>
      <c r="D694" s="201">
        <v>44800</v>
      </c>
      <c r="E694" s="84">
        <v>0.41666666666666669</v>
      </c>
      <c r="F694" s="3" t="s">
        <v>143</v>
      </c>
      <c r="G694" s="66" t="s">
        <v>23</v>
      </c>
      <c r="H694" s="3" t="s">
        <v>352</v>
      </c>
      <c r="I694" s="3" t="s">
        <v>352</v>
      </c>
      <c r="J694" s="68" t="s">
        <v>352</v>
      </c>
      <c r="K694" s="102" t="s">
        <v>352</v>
      </c>
    </row>
    <row r="695" spans="1:11" ht="12.75" customHeight="1">
      <c r="A695" s="5">
        <v>29721214</v>
      </c>
      <c r="B695" s="132" t="s">
        <v>796</v>
      </c>
      <c r="C695" s="47" t="s">
        <v>797</v>
      </c>
      <c r="D695" s="201">
        <v>44805</v>
      </c>
      <c r="E695" s="84">
        <v>0.79166666666666663</v>
      </c>
      <c r="F695" s="3" t="s">
        <v>180</v>
      </c>
      <c r="G695" s="66" t="s">
        <v>23</v>
      </c>
      <c r="H695" s="3" t="s">
        <v>352</v>
      </c>
      <c r="I695" s="3" t="s">
        <v>352</v>
      </c>
      <c r="J695" s="68" t="s">
        <v>352</v>
      </c>
      <c r="K695" s="102" t="s">
        <v>352</v>
      </c>
    </row>
    <row r="696" spans="1:11" ht="12.75" customHeight="1">
      <c r="A696" s="5">
        <v>29723361</v>
      </c>
      <c r="B696" s="132" t="s">
        <v>364</v>
      </c>
      <c r="C696" s="47" t="s">
        <v>798</v>
      </c>
      <c r="D696" s="201">
        <v>44781</v>
      </c>
      <c r="E696" s="84">
        <v>0.33333333333333331</v>
      </c>
      <c r="F696" s="3" t="s">
        <v>160</v>
      </c>
      <c r="G696" s="66" t="s">
        <v>23</v>
      </c>
      <c r="H696" s="3" t="s">
        <v>352</v>
      </c>
      <c r="I696" s="3" t="s">
        <v>352</v>
      </c>
      <c r="J696" s="68" t="s">
        <v>352</v>
      </c>
      <c r="K696" s="102" t="s">
        <v>352</v>
      </c>
    </row>
    <row r="697" spans="1:11" ht="12.75" customHeight="1">
      <c r="A697" s="5">
        <v>29724681</v>
      </c>
      <c r="B697" s="132" t="s">
        <v>354</v>
      </c>
      <c r="C697" s="47" t="s">
        <v>632</v>
      </c>
      <c r="D697" s="201">
        <v>44769</v>
      </c>
      <c r="E697" s="84">
        <v>0.75</v>
      </c>
      <c r="F697" s="3" t="s">
        <v>143</v>
      </c>
      <c r="G697" s="66" t="s">
        <v>23</v>
      </c>
      <c r="H697" s="3" t="s">
        <v>352</v>
      </c>
      <c r="I697" s="3" t="s">
        <v>352</v>
      </c>
      <c r="J697" s="68" t="s">
        <v>352</v>
      </c>
      <c r="K697" s="102" t="s">
        <v>352</v>
      </c>
    </row>
    <row r="698" spans="1:11" ht="12.75" customHeight="1">
      <c r="A698" s="5">
        <v>29726690</v>
      </c>
      <c r="B698" s="132" t="s">
        <v>354</v>
      </c>
      <c r="C698" s="47" t="s">
        <v>799</v>
      </c>
      <c r="D698" s="201">
        <v>44799</v>
      </c>
      <c r="E698" s="84">
        <v>0.66666666666666663</v>
      </c>
      <c r="F698" s="3" t="s">
        <v>160</v>
      </c>
      <c r="G698" s="66" t="s">
        <v>23</v>
      </c>
      <c r="H698" s="3" t="s">
        <v>352</v>
      </c>
      <c r="I698" s="3" t="s">
        <v>352</v>
      </c>
      <c r="J698" s="68" t="s">
        <v>352</v>
      </c>
      <c r="K698" s="102" t="s">
        <v>352</v>
      </c>
    </row>
    <row r="699" spans="1:11" ht="12.75" customHeight="1">
      <c r="A699" s="5">
        <v>29726937</v>
      </c>
      <c r="B699" s="132" t="s">
        <v>800</v>
      </c>
      <c r="C699" s="47" t="s">
        <v>801</v>
      </c>
      <c r="D699" s="201">
        <v>44791</v>
      </c>
      <c r="E699" s="84">
        <v>0.41666666666666669</v>
      </c>
      <c r="F699" s="3" t="s">
        <v>157</v>
      </c>
      <c r="G699" s="66" t="s">
        <v>23</v>
      </c>
      <c r="H699" s="3" t="s">
        <v>352</v>
      </c>
      <c r="I699" s="3" t="s">
        <v>352</v>
      </c>
      <c r="J699" s="68" t="s">
        <v>352</v>
      </c>
      <c r="K699" s="102" t="s">
        <v>352</v>
      </c>
    </row>
    <row r="700" spans="1:11" ht="12.75" customHeight="1">
      <c r="A700" s="47">
        <v>29730601</v>
      </c>
      <c r="B700" s="132" t="s">
        <v>359</v>
      </c>
      <c r="C700" s="47" t="s">
        <v>802</v>
      </c>
      <c r="D700" s="201">
        <v>44805</v>
      </c>
      <c r="E700" s="84">
        <v>0.79166666666666663</v>
      </c>
      <c r="F700" s="3" t="s">
        <v>143</v>
      </c>
      <c r="G700" s="66" t="s">
        <v>23</v>
      </c>
      <c r="H700" s="3" t="s">
        <v>352</v>
      </c>
      <c r="I700" s="3" t="s">
        <v>352</v>
      </c>
      <c r="J700" s="68" t="s">
        <v>352</v>
      </c>
      <c r="K700" s="102" t="s">
        <v>352</v>
      </c>
    </row>
    <row r="701" spans="1:11" ht="12.75" customHeight="1">
      <c r="A701" s="5">
        <v>29747763</v>
      </c>
      <c r="B701" s="132" t="s">
        <v>354</v>
      </c>
      <c r="C701" s="47" t="s">
        <v>803</v>
      </c>
      <c r="D701" s="201">
        <v>44804</v>
      </c>
      <c r="E701" s="84">
        <v>0.625</v>
      </c>
      <c r="F701" s="3" t="s">
        <v>143</v>
      </c>
      <c r="G701" s="66" t="s">
        <v>23</v>
      </c>
      <c r="H701" s="3" t="s">
        <v>352</v>
      </c>
      <c r="I701" s="3" t="s">
        <v>352</v>
      </c>
      <c r="J701" s="68" t="s">
        <v>352</v>
      </c>
      <c r="K701" s="102" t="s">
        <v>352</v>
      </c>
    </row>
    <row r="702" spans="1:11" ht="12.75" customHeight="1">
      <c r="A702" s="5">
        <v>29747878</v>
      </c>
      <c r="B702" s="132" t="s">
        <v>165</v>
      </c>
      <c r="C702" s="47" t="s">
        <v>804</v>
      </c>
      <c r="D702" s="201">
        <v>44786</v>
      </c>
      <c r="E702" s="84">
        <v>0.625</v>
      </c>
      <c r="F702" s="3" t="s">
        <v>160</v>
      </c>
      <c r="G702" s="66" t="s">
        <v>23</v>
      </c>
      <c r="H702" s="3" t="s">
        <v>352</v>
      </c>
      <c r="I702" s="3" t="s">
        <v>352</v>
      </c>
      <c r="J702" s="68" t="s">
        <v>352</v>
      </c>
      <c r="K702" s="102" t="s">
        <v>352</v>
      </c>
    </row>
    <row r="703" spans="1:11" ht="12.75" customHeight="1">
      <c r="A703" s="5">
        <v>29748587</v>
      </c>
      <c r="B703" s="132" t="s">
        <v>591</v>
      </c>
      <c r="C703" s="47" t="s">
        <v>714</v>
      </c>
      <c r="D703" s="201">
        <v>44800</v>
      </c>
      <c r="E703" s="84">
        <v>0.70833333333333337</v>
      </c>
      <c r="F703" s="3" t="s">
        <v>157</v>
      </c>
      <c r="G703" s="66" t="s">
        <v>23</v>
      </c>
      <c r="H703" s="3" t="s">
        <v>352</v>
      </c>
      <c r="I703" s="3" t="s">
        <v>352</v>
      </c>
      <c r="J703" s="68" t="s">
        <v>352</v>
      </c>
      <c r="K703" s="102" t="s">
        <v>352</v>
      </c>
    </row>
    <row r="704" spans="1:11" ht="12.75" customHeight="1">
      <c r="A704" s="47">
        <v>29767259</v>
      </c>
      <c r="B704" s="132" t="s">
        <v>354</v>
      </c>
      <c r="C704" s="47" t="s">
        <v>805</v>
      </c>
      <c r="D704" s="201">
        <v>44809</v>
      </c>
      <c r="E704" s="84">
        <v>0.66666666666666663</v>
      </c>
      <c r="F704" s="3" t="s">
        <v>143</v>
      </c>
      <c r="G704" s="66" t="s">
        <v>23</v>
      </c>
      <c r="H704" s="3" t="s">
        <v>352</v>
      </c>
      <c r="I704" s="3" t="s">
        <v>352</v>
      </c>
      <c r="J704" s="68" t="s">
        <v>352</v>
      </c>
      <c r="K704" s="102" t="s">
        <v>352</v>
      </c>
    </row>
    <row r="705" spans="1:11" ht="12.75" customHeight="1">
      <c r="A705" s="47">
        <v>29767283</v>
      </c>
      <c r="B705" s="132" t="s">
        <v>354</v>
      </c>
      <c r="C705" s="47" t="s">
        <v>806</v>
      </c>
      <c r="D705" s="201">
        <v>44797</v>
      </c>
      <c r="E705" s="84">
        <v>0.66666666666666663</v>
      </c>
      <c r="F705" s="3" t="s">
        <v>143</v>
      </c>
      <c r="G705" s="66" t="s">
        <v>23</v>
      </c>
      <c r="H705" s="3" t="s">
        <v>352</v>
      </c>
      <c r="I705" s="3" t="s">
        <v>352</v>
      </c>
      <c r="J705" s="68" t="s">
        <v>352</v>
      </c>
      <c r="K705" s="102" t="s">
        <v>352</v>
      </c>
    </row>
    <row r="706" spans="1:11" ht="12.75" customHeight="1">
      <c r="A706" s="5">
        <v>29774868</v>
      </c>
      <c r="B706" s="132" t="s">
        <v>15</v>
      </c>
      <c r="C706" s="47" t="s">
        <v>807</v>
      </c>
      <c r="D706" s="201">
        <v>44766</v>
      </c>
      <c r="E706" s="84">
        <v>0.41666666666666669</v>
      </c>
      <c r="F706" s="3" t="s">
        <v>143</v>
      </c>
      <c r="G706" s="66" t="s">
        <v>23</v>
      </c>
      <c r="H706" s="3" t="s">
        <v>792</v>
      </c>
      <c r="I706" s="3" t="s">
        <v>352</v>
      </c>
      <c r="J706" s="68" t="s">
        <v>352</v>
      </c>
      <c r="K706" s="102" t="s">
        <v>352</v>
      </c>
    </row>
    <row r="707" spans="1:11" ht="12.75" customHeight="1">
      <c r="A707" s="5">
        <v>29776179</v>
      </c>
      <c r="B707" s="132" t="s">
        <v>165</v>
      </c>
      <c r="C707" s="47" t="s">
        <v>808</v>
      </c>
      <c r="D707" s="201">
        <v>44772</v>
      </c>
      <c r="E707" s="84">
        <v>0.83333333333333337</v>
      </c>
      <c r="F707" s="3" t="s">
        <v>157</v>
      </c>
      <c r="G707" s="66" t="s">
        <v>23</v>
      </c>
      <c r="H707" s="3" t="s">
        <v>352</v>
      </c>
      <c r="I707" s="3" t="s">
        <v>352</v>
      </c>
      <c r="J707" s="68" t="s">
        <v>352</v>
      </c>
      <c r="K707" s="102" t="s">
        <v>352</v>
      </c>
    </row>
    <row r="708" spans="1:11" ht="12.75" customHeight="1">
      <c r="A708" s="5">
        <v>29783302</v>
      </c>
      <c r="B708" s="132" t="s">
        <v>354</v>
      </c>
      <c r="C708" s="47" t="s">
        <v>637</v>
      </c>
      <c r="D708" s="201">
        <v>44813</v>
      </c>
      <c r="E708" s="84">
        <v>0.66666666666666663</v>
      </c>
      <c r="F708" s="3" t="s">
        <v>143</v>
      </c>
      <c r="G708" s="66" t="s">
        <v>23</v>
      </c>
      <c r="H708" s="3" t="s">
        <v>352</v>
      </c>
      <c r="I708" s="3" t="s">
        <v>352</v>
      </c>
      <c r="J708" s="68" t="s">
        <v>352</v>
      </c>
      <c r="K708" s="102" t="s">
        <v>352</v>
      </c>
    </row>
    <row r="709" spans="1:11" ht="12.75" customHeight="1">
      <c r="A709" s="5">
        <v>29783630</v>
      </c>
      <c r="B709" s="132" t="s">
        <v>534</v>
      </c>
      <c r="C709" s="47" t="s">
        <v>809</v>
      </c>
      <c r="D709" s="201">
        <v>44780</v>
      </c>
      <c r="E709" s="84">
        <v>0.41666666666666669</v>
      </c>
      <c r="F709" s="3" t="s">
        <v>143</v>
      </c>
      <c r="G709" s="66" t="s">
        <v>23</v>
      </c>
      <c r="H709" s="3" t="s">
        <v>352</v>
      </c>
      <c r="I709" s="3" t="s">
        <v>352</v>
      </c>
      <c r="J709" s="68" t="s">
        <v>352</v>
      </c>
      <c r="K709" s="102" t="s">
        <v>352</v>
      </c>
    </row>
    <row r="710" spans="1:11" ht="12.75" customHeight="1">
      <c r="A710" s="5">
        <v>29786606</v>
      </c>
      <c r="B710" s="132" t="s">
        <v>15</v>
      </c>
      <c r="C710" s="47" t="s">
        <v>807</v>
      </c>
      <c r="D710" s="201">
        <v>44773</v>
      </c>
      <c r="E710" s="84">
        <v>0.41666666666666669</v>
      </c>
      <c r="F710" s="3" t="s">
        <v>143</v>
      </c>
      <c r="G710" s="66" t="s">
        <v>23</v>
      </c>
      <c r="H710" s="3" t="s">
        <v>540</v>
      </c>
      <c r="I710" s="3" t="s">
        <v>352</v>
      </c>
      <c r="J710" s="68" t="s">
        <v>352</v>
      </c>
      <c r="K710" s="102" t="s">
        <v>352</v>
      </c>
    </row>
    <row r="711" spans="1:11" ht="12.75" customHeight="1">
      <c r="A711" s="47">
        <v>29801986</v>
      </c>
      <c r="B711" s="132" t="s">
        <v>274</v>
      </c>
      <c r="C711" s="47" t="s">
        <v>810</v>
      </c>
      <c r="D711" s="201">
        <v>44771</v>
      </c>
      <c r="E711" s="84">
        <v>0.75</v>
      </c>
      <c r="F711" s="3" t="s">
        <v>157</v>
      </c>
      <c r="G711" s="66" t="s">
        <v>23</v>
      </c>
      <c r="H711" s="3" t="s">
        <v>352</v>
      </c>
      <c r="I711" s="3" t="s">
        <v>352</v>
      </c>
      <c r="J711" s="68" t="s">
        <v>352</v>
      </c>
      <c r="K711" s="102" t="s">
        <v>352</v>
      </c>
    </row>
    <row r="712" spans="1:11" ht="12.75" customHeight="1">
      <c r="A712" s="5">
        <v>29806092</v>
      </c>
      <c r="B712" s="132" t="s">
        <v>811</v>
      </c>
      <c r="C712" s="47" t="s">
        <v>812</v>
      </c>
      <c r="D712" s="201">
        <v>44778</v>
      </c>
      <c r="E712" s="84">
        <v>0.79166666666666663</v>
      </c>
      <c r="F712" s="3" t="s">
        <v>143</v>
      </c>
      <c r="G712" s="66" t="s">
        <v>23</v>
      </c>
      <c r="H712" s="3" t="s">
        <v>352</v>
      </c>
      <c r="I712" s="3" t="s">
        <v>352</v>
      </c>
      <c r="J712" s="68" t="s">
        <v>352</v>
      </c>
      <c r="K712" s="102" t="s">
        <v>352</v>
      </c>
    </row>
    <row r="713" spans="1:11" ht="12.75" customHeight="1">
      <c r="A713" s="5">
        <v>29801596</v>
      </c>
      <c r="B713" s="132" t="s">
        <v>11</v>
      </c>
      <c r="C713" s="47" t="s">
        <v>813</v>
      </c>
      <c r="D713" s="201">
        <v>44809</v>
      </c>
      <c r="E713" s="84">
        <v>0.375</v>
      </c>
      <c r="F713" s="3" t="s">
        <v>143</v>
      </c>
      <c r="G713" s="66" t="s">
        <v>23</v>
      </c>
      <c r="H713" s="3" t="s">
        <v>352</v>
      </c>
      <c r="I713" s="3" t="s">
        <v>352</v>
      </c>
      <c r="J713" s="68" t="s">
        <v>352</v>
      </c>
      <c r="K713" s="102" t="s">
        <v>352</v>
      </c>
    </row>
    <row r="714" spans="1:11" ht="12.75" customHeight="1">
      <c r="A714" s="47">
        <v>29819525</v>
      </c>
      <c r="B714" s="132" t="s">
        <v>274</v>
      </c>
      <c r="C714" s="47" t="s">
        <v>810</v>
      </c>
      <c r="D714" s="201">
        <v>44773</v>
      </c>
      <c r="E714" s="84">
        <v>0.75</v>
      </c>
      <c r="F714" s="3" t="s">
        <v>157</v>
      </c>
      <c r="G714" s="66" t="s">
        <v>23</v>
      </c>
      <c r="H714" s="3" t="s">
        <v>540</v>
      </c>
      <c r="I714" s="3" t="s">
        <v>352</v>
      </c>
      <c r="J714" s="68" t="s">
        <v>352</v>
      </c>
      <c r="K714" s="102" t="s">
        <v>352</v>
      </c>
    </row>
    <row r="715" spans="1:11" ht="12.75" customHeight="1">
      <c r="A715" s="5">
        <v>29832311</v>
      </c>
      <c r="B715" s="132" t="s">
        <v>274</v>
      </c>
      <c r="C715" s="47" t="s">
        <v>810</v>
      </c>
      <c r="D715" s="201">
        <v>44776</v>
      </c>
      <c r="E715" s="84">
        <v>0.75</v>
      </c>
      <c r="F715" s="3" t="s">
        <v>157</v>
      </c>
      <c r="G715" s="66" t="s">
        <v>23</v>
      </c>
      <c r="H715" s="3" t="s">
        <v>540</v>
      </c>
      <c r="I715" s="3" t="s">
        <v>352</v>
      </c>
      <c r="J715" s="68" t="s">
        <v>352</v>
      </c>
      <c r="K715" s="102" t="s">
        <v>352</v>
      </c>
    </row>
    <row r="716" spans="1:11" ht="12.75" customHeight="1">
      <c r="A716" s="5">
        <v>29833409</v>
      </c>
      <c r="B716" s="132" t="s">
        <v>11</v>
      </c>
      <c r="C716" s="47" t="s">
        <v>814</v>
      </c>
      <c r="D716" s="201">
        <v>44783</v>
      </c>
      <c r="E716" s="84">
        <v>0.54166666666666663</v>
      </c>
      <c r="F716" s="3" t="s">
        <v>157</v>
      </c>
      <c r="G716" s="66" t="s">
        <v>23</v>
      </c>
      <c r="H716" s="3" t="s">
        <v>570</v>
      </c>
      <c r="I716" s="3" t="s">
        <v>352</v>
      </c>
      <c r="J716" s="68" t="s">
        <v>352</v>
      </c>
      <c r="K716" s="102" t="s">
        <v>352</v>
      </c>
    </row>
    <row r="717" spans="1:11" ht="12.75" customHeight="1">
      <c r="A717" s="5">
        <v>29838990</v>
      </c>
      <c r="B717" s="132" t="s">
        <v>15</v>
      </c>
      <c r="C717" s="47" t="s">
        <v>807</v>
      </c>
      <c r="D717" s="201">
        <v>44794</v>
      </c>
      <c r="E717" s="84">
        <v>0.41666666666666669</v>
      </c>
      <c r="F717" s="3" t="s">
        <v>143</v>
      </c>
      <c r="G717" s="66" t="s">
        <v>23</v>
      </c>
      <c r="H717" s="3" t="s">
        <v>570</v>
      </c>
      <c r="I717" s="3" t="s">
        <v>352</v>
      </c>
      <c r="J717" s="68" t="s">
        <v>352</v>
      </c>
      <c r="K717" s="102" t="s">
        <v>352</v>
      </c>
    </row>
    <row r="718" spans="1:11" ht="12.75" customHeight="1">
      <c r="A718" s="5">
        <v>29844752</v>
      </c>
      <c r="B718" s="133" t="s">
        <v>354</v>
      </c>
      <c r="C718" s="47" t="s">
        <v>728</v>
      </c>
      <c r="D718" s="201">
        <v>44783</v>
      </c>
      <c r="E718" s="84">
        <v>0.625</v>
      </c>
      <c r="F718" s="3" t="s">
        <v>160</v>
      </c>
      <c r="G718" s="66" t="s">
        <v>23</v>
      </c>
      <c r="H718" s="3" t="s">
        <v>570</v>
      </c>
      <c r="I718" s="3" t="s">
        <v>352</v>
      </c>
      <c r="J718" s="68" t="s">
        <v>352</v>
      </c>
      <c r="K718" s="102" t="s">
        <v>352</v>
      </c>
    </row>
    <row r="719" spans="1:11" ht="12.75" customHeight="1">
      <c r="A719" s="5">
        <v>29847914</v>
      </c>
      <c r="B719" s="132" t="s">
        <v>354</v>
      </c>
      <c r="C719" s="86">
        <v>44678</v>
      </c>
      <c r="D719" s="201">
        <v>44782</v>
      </c>
      <c r="E719" s="84">
        <v>0.66666666666666663</v>
      </c>
      <c r="F719" s="3" t="s">
        <v>143</v>
      </c>
      <c r="G719" s="66" t="s">
        <v>23</v>
      </c>
      <c r="H719" s="3" t="s">
        <v>570</v>
      </c>
      <c r="I719" s="3" t="s">
        <v>352</v>
      </c>
      <c r="J719" s="68" t="s">
        <v>352</v>
      </c>
      <c r="K719" s="102" t="s">
        <v>352</v>
      </c>
    </row>
    <row r="720" spans="1:11" ht="12.75" customHeight="1">
      <c r="A720" s="47">
        <v>29850858</v>
      </c>
      <c r="B720" s="132" t="s">
        <v>81</v>
      </c>
      <c r="C720" s="47" t="s">
        <v>815</v>
      </c>
      <c r="D720" s="201">
        <v>44771</v>
      </c>
      <c r="E720" s="84">
        <v>0.79166666666666663</v>
      </c>
      <c r="F720" s="3" t="s">
        <v>157</v>
      </c>
      <c r="G720" s="66" t="s">
        <v>23</v>
      </c>
      <c r="H720" s="3" t="s">
        <v>540</v>
      </c>
      <c r="I720" s="3" t="s">
        <v>352</v>
      </c>
      <c r="J720" s="68" t="s">
        <v>352</v>
      </c>
      <c r="K720" s="102" t="s">
        <v>352</v>
      </c>
    </row>
    <row r="721" spans="1:11" ht="12.75" customHeight="1">
      <c r="A721" s="47">
        <v>29854696</v>
      </c>
      <c r="B721" s="132" t="s">
        <v>354</v>
      </c>
      <c r="C721" s="47" t="s">
        <v>816</v>
      </c>
      <c r="D721" s="201">
        <v>44798</v>
      </c>
      <c r="E721" s="84">
        <v>0.625</v>
      </c>
      <c r="F721" s="3" t="s">
        <v>143</v>
      </c>
      <c r="G721" s="66" t="s">
        <v>23</v>
      </c>
      <c r="H721" s="3" t="s">
        <v>570</v>
      </c>
      <c r="I721" s="3" t="s">
        <v>352</v>
      </c>
      <c r="J721" s="68" t="s">
        <v>352</v>
      </c>
      <c r="K721" s="102" t="s">
        <v>352</v>
      </c>
    </row>
    <row r="722" spans="1:11" ht="12.75" customHeight="1">
      <c r="A722" s="5">
        <v>29856569</v>
      </c>
      <c r="B722" s="132" t="s">
        <v>354</v>
      </c>
      <c r="C722" s="47" t="s">
        <v>817</v>
      </c>
      <c r="D722" s="201">
        <v>44763</v>
      </c>
      <c r="E722" s="84">
        <v>0.70833333333333337</v>
      </c>
      <c r="F722" s="3" t="s">
        <v>143</v>
      </c>
      <c r="G722" s="66" t="s">
        <v>23</v>
      </c>
      <c r="H722" s="3" t="s">
        <v>792</v>
      </c>
      <c r="I722" s="3" t="s">
        <v>352</v>
      </c>
      <c r="J722" s="68" t="s">
        <v>352</v>
      </c>
      <c r="K722" s="102" t="s">
        <v>352</v>
      </c>
    </row>
    <row r="723" spans="1:11" ht="12.75" customHeight="1">
      <c r="A723" s="5">
        <v>29857267</v>
      </c>
      <c r="B723" s="132" t="s">
        <v>354</v>
      </c>
      <c r="C723" s="47" t="s">
        <v>817</v>
      </c>
      <c r="D723" s="201">
        <v>44797</v>
      </c>
      <c r="E723" s="84">
        <v>0.70833333333333337</v>
      </c>
      <c r="F723" s="3" t="s">
        <v>143</v>
      </c>
      <c r="G723" s="66" t="s">
        <v>23</v>
      </c>
      <c r="H723" s="3" t="s">
        <v>570</v>
      </c>
      <c r="I723" s="3" t="s">
        <v>352</v>
      </c>
      <c r="J723" s="68" t="s">
        <v>352</v>
      </c>
      <c r="K723" s="102" t="s">
        <v>352</v>
      </c>
    </row>
    <row r="724" spans="1:11" ht="12.75" customHeight="1">
      <c r="A724" s="47">
        <v>29859998</v>
      </c>
      <c r="B724" s="132" t="s">
        <v>534</v>
      </c>
      <c r="C724" s="47" t="s">
        <v>818</v>
      </c>
      <c r="D724" s="201">
        <v>44807</v>
      </c>
      <c r="E724" s="84">
        <v>0.45833333333333331</v>
      </c>
      <c r="F724" s="3" t="s">
        <v>180</v>
      </c>
      <c r="G724" s="66" t="s">
        <v>23</v>
      </c>
      <c r="H724" s="3" t="s">
        <v>570</v>
      </c>
      <c r="I724" s="3" t="s">
        <v>352</v>
      </c>
      <c r="J724" s="68" t="s">
        <v>352</v>
      </c>
      <c r="K724" s="102" t="s">
        <v>352</v>
      </c>
    </row>
    <row r="725" spans="1:11" ht="12.75" customHeight="1">
      <c r="A725" s="47">
        <v>29860534</v>
      </c>
      <c r="B725" s="132" t="s">
        <v>274</v>
      </c>
      <c r="C725" s="47" t="s">
        <v>810</v>
      </c>
      <c r="D725" s="201">
        <v>44798</v>
      </c>
      <c r="E725" s="84">
        <v>0.75</v>
      </c>
      <c r="F725" s="3" t="s">
        <v>752</v>
      </c>
      <c r="G725" s="66" t="s">
        <v>23</v>
      </c>
      <c r="H725" s="3" t="s">
        <v>570</v>
      </c>
      <c r="I725" s="3" t="s">
        <v>352</v>
      </c>
      <c r="J725" s="68" t="s">
        <v>352</v>
      </c>
      <c r="K725" s="102" t="s">
        <v>352</v>
      </c>
    </row>
    <row r="726" spans="1:11" ht="12.75" customHeight="1">
      <c r="A726" s="5">
        <v>29867452</v>
      </c>
      <c r="B726" s="132" t="s">
        <v>11</v>
      </c>
      <c r="C726" s="47" t="s">
        <v>819</v>
      </c>
      <c r="D726" s="201">
        <v>44796</v>
      </c>
      <c r="E726" s="84">
        <v>0.75</v>
      </c>
      <c r="F726" s="3" t="s">
        <v>143</v>
      </c>
      <c r="G726" s="66" t="s">
        <v>23</v>
      </c>
      <c r="H726" s="3" t="s">
        <v>570</v>
      </c>
      <c r="I726" s="3" t="s">
        <v>352</v>
      </c>
      <c r="J726" s="68" t="s">
        <v>352</v>
      </c>
      <c r="K726" s="102" t="s">
        <v>352</v>
      </c>
    </row>
    <row r="727" spans="1:11" ht="12.75" customHeight="1">
      <c r="A727" s="5">
        <v>29867628</v>
      </c>
      <c r="B727" s="132" t="s">
        <v>15</v>
      </c>
      <c r="C727" s="47" t="s">
        <v>820</v>
      </c>
      <c r="D727" s="201">
        <v>44801</v>
      </c>
      <c r="E727" s="84">
        <v>0.45833333333333331</v>
      </c>
      <c r="F727" s="3" t="s">
        <v>143</v>
      </c>
      <c r="G727" s="66" t="s">
        <v>23</v>
      </c>
      <c r="H727" s="3" t="s">
        <v>570</v>
      </c>
      <c r="I727" s="3" t="s">
        <v>352</v>
      </c>
      <c r="J727" s="68" t="s">
        <v>352</v>
      </c>
      <c r="K727" s="102" t="s">
        <v>352</v>
      </c>
    </row>
    <row r="728" spans="1:11" ht="12.75" customHeight="1">
      <c r="A728" s="47">
        <v>29892449</v>
      </c>
      <c r="B728" s="132" t="s">
        <v>821</v>
      </c>
      <c r="C728" s="47" t="s">
        <v>822</v>
      </c>
      <c r="D728" s="201">
        <v>44775</v>
      </c>
      <c r="E728" s="84">
        <v>0.41666666666666669</v>
      </c>
      <c r="F728" s="3" t="s">
        <v>752</v>
      </c>
      <c r="G728" s="66" t="s">
        <v>23</v>
      </c>
      <c r="H728" s="3" t="s">
        <v>540</v>
      </c>
      <c r="I728" s="3" t="s">
        <v>352</v>
      </c>
      <c r="J728" s="68" t="s">
        <v>352</v>
      </c>
      <c r="K728" s="102" t="s">
        <v>352</v>
      </c>
    </row>
    <row r="729" spans="1:11" ht="12.75" customHeight="1">
      <c r="A729" s="47">
        <v>29896199</v>
      </c>
      <c r="B729" s="132" t="s">
        <v>591</v>
      </c>
      <c r="C729" s="47" t="s">
        <v>823</v>
      </c>
      <c r="D729" s="201">
        <v>44814</v>
      </c>
      <c r="E729" s="84">
        <v>0.66666666666666663</v>
      </c>
      <c r="F729" s="3" t="s">
        <v>143</v>
      </c>
      <c r="G729" s="66" t="s">
        <v>23</v>
      </c>
      <c r="H729" s="3" t="s">
        <v>570</v>
      </c>
      <c r="I729" s="3" t="s">
        <v>352</v>
      </c>
      <c r="J729" s="68" t="s">
        <v>352</v>
      </c>
      <c r="K729" s="102" t="s">
        <v>352</v>
      </c>
    </row>
    <row r="730" spans="1:11" ht="11.25" customHeight="1">
      <c r="A730" s="47">
        <v>29897248</v>
      </c>
      <c r="B730" s="132" t="s">
        <v>354</v>
      </c>
      <c r="C730" s="47" t="s">
        <v>824</v>
      </c>
      <c r="D730" s="201">
        <v>44824</v>
      </c>
      <c r="E730" s="84">
        <v>0.625</v>
      </c>
      <c r="F730" s="3" t="s">
        <v>174</v>
      </c>
      <c r="G730" s="85" t="s">
        <v>825</v>
      </c>
      <c r="H730" s="3" t="s">
        <v>570</v>
      </c>
      <c r="I730" s="3" t="s">
        <v>352</v>
      </c>
      <c r="J730" s="68" t="s">
        <v>352</v>
      </c>
      <c r="K730" s="102" t="s">
        <v>352</v>
      </c>
    </row>
    <row r="731" spans="1:11" ht="12.75" customHeight="1">
      <c r="A731" s="5">
        <v>29903017</v>
      </c>
      <c r="B731" s="132" t="s">
        <v>15</v>
      </c>
      <c r="C731" s="47" t="s">
        <v>826</v>
      </c>
      <c r="D731" s="201">
        <v>44793</v>
      </c>
      <c r="E731" s="84">
        <v>0.45833333333333331</v>
      </c>
      <c r="F731" s="3" t="s">
        <v>160</v>
      </c>
      <c r="G731" s="66" t="s">
        <v>23</v>
      </c>
      <c r="H731" s="3" t="s">
        <v>570</v>
      </c>
      <c r="I731" s="3" t="s">
        <v>352</v>
      </c>
      <c r="J731" s="68" t="s">
        <v>352</v>
      </c>
      <c r="K731" s="102" t="s">
        <v>352</v>
      </c>
    </row>
    <row r="732" spans="1:11" ht="12.75" customHeight="1">
      <c r="A732" s="5">
        <v>29911122</v>
      </c>
      <c r="B732" s="132" t="s">
        <v>15</v>
      </c>
      <c r="C732" s="47" t="s">
        <v>827</v>
      </c>
      <c r="D732" s="201">
        <v>44773</v>
      </c>
      <c r="E732" s="84">
        <v>0.66666666666666663</v>
      </c>
      <c r="F732" s="3" t="s">
        <v>180</v>
      </c>
      <c r="G732" s="66" t="s">
        <v>23</v>
      </c>
      <c r="H732" s="3" t="s">
        <v>792</v>
      </c>
      <c r="I732" s="3" t="s">
        <v>352</v>
      </c>
      <c r="J732" s="68" t="s">
        <v>352</v>
      </c>
      <c r="K732" s="102" t="s">
        <v>352</v>
      </c>
    </row>
    <row r="733" spans="1:11" ht="12.75" customHeight="1">
      <c r="A733" s="5">
        <v>29914722</v>
      </c>
      <c r="B733" s="132" t="s">
        <v>354</v>
      </c>
      <c r="C733" s="47" t="s">
        <v>828</v>
      </c>
      <c r="D733" s="201">
        <v>44809</v>
      </c>
      <c r="E733" s="84">
        <v>0.625</v>
      </c>
      <c r="F733" s="3" t="s">
        <v>160</v>
      </c>
      <c r="G733" s="66" t="s">
        <v>23</v>
      </c>
      <c r="H733" s="3" t="s">
        <v>570</v>
      </c>
      <c r="I733" s="3" t="s">
        <v>352</v>
      </c>
      <c r="J733" s="68" t="s">
        <v>352</v>
      </c>
      <c r="K733" s="102" t="s">
        <v>352</v>
      </c>
    </row>
    <row r="734" spans="1:11" ht="12.75" customHeight="1">
      <c r="A734" s="5">
        <v>29915105</v>
      </c>
      <c r="B734" s="132" t="s">
        <v>195</v>
      </c>
      <c r="C734" s="47" t="s">
        <v>829</v>
      </c>
      <c r="D734" s="201">
        <v>44814</v>
      </c>
      <c r="E734" s="84">
        <v>0.58333333333333337</v>
      </c>
      <c r="F734" s="3" t="s">
        <v>752</v>
      </c>
      <c r="G734" s="66" t="s">
        <v>23</v>
      </c>
      <c r="H734" s="3" t="s">
        <v>570</v>
      </c>
      <c r="I734" s="3" t="s">
        <v>352</v>
      </c>
      <c r="J734" s="68" t="s">
        <v>352</v>
      </c>
      <c r="K734" s="102" t="s">
        <v>352</v>
      </c>
    </row>
    <row r="735" spans="1:11" ht="12.75" customHeight="1">
      <c r="A735" s="5">
        <v>29921646</v>
      </c>
      <c r="B735" s="132" t="s">
        <v>354</v>
      </c>
      <c r="C735" s="47" t="s">
        <v>830</v>
      </c>
      <c r="D735" s="201">
        <v>44827</v>
      </c>
      <c r="E735" s="84">
        <v>0.70833333333333337</v>
      </c>
      <c r="F735" s="3" t="s">
        <v>160</v>
      </c>
      <c r="G735" s="66" t="s">
        <v>23</v>
      </c>
      <c r="H735" s="3" t="s">
        <v>570</v>
      </c>
      <c r="I735" s="3" t="s">
        <v>352</v>
      </c>
      <c r="J735" s="68" t="s">
        <v>352</v>
      </c>
      <c r="K735" s="102" t="s">
        <v>352</v>
      </c>
    </row>
    <row r="736" spans="1:11" ht="12.75" customHeight="1">
      <c r="A736" s="5">
        <v>29927479</v>
      </c>
      <c r="B736" s="132" t="s">
        <v>831</v>
      </c>
      <c r="C736" s="47" t="s">
        <v>832</v>
      </c>
      <c r="D736" s="201">
        <v>44771</v>
      </c>
      <c r="E736" s="84">
        <v>0.83333333333333337</v>
      </c>
      <c r="F736" s="3" t="s">
        <v>143</v>
      </c>
      <c r="G736" s="66" t="s">
        <v>23</v>
      </c>
      <c r="H736" s="3" t="s">
        <v>833</v>
      </c>
      <c r="I736" s="3" t="s">
        <v>352</v>
      </c>
      <c r="J736" s="68" t="s">
        <v>352</v>
      </c>
      <c r="K736" s="102" t="s">
        <v>352</v>
      </c>
    </row>
    <row r="737" spans="1:11" ht="12.75" customHeight="1">
      <c r="A737" s="47">
        <v>29939922</v>
      </c>
      <c r="B737" s="132" t="s">
        <v>354</v>
      </c>
      <c r="C737" s="47" t="s">
        <v>834</v>
      </c>
      <c r="D737" s="201">
        <v>44792</v>
      </c>
      <c r="E737" s="84">
        <v>0.79166666666666663</v>
      </c>
      <c r="F737" s="3" t="s">
        <v>143</v>
      </c>
      <c r="G737" s="66" t="s">
        <v>23</v>
      </c>
      <c r="H737" s="3" t="s">
        <v>570</v>
      </c>
      <c r="I737" s="3" t="s">
        <v>352</v>
      </c>
      <c r="J737" s="68" t="s">
        <v>352</v>
      </c>
      <c r="K737" s="102" t="s">
        <v>352</v>
      </c>
    </row>
    <row r="738" spans="1:11" ht="12.75" customHeight="1">
      <c r="A738" s="5">
        <v>29948119</v>
      </c>
      <c r="B738" s="132" t="s">
        <v>534</v>
      </c>
      <c r="C738" s="47" t="s">
        <v>835</v>
      </c>
      <c r="D738" s="201">
        <v>44786</v>
      </c>
      <c r="E738" s="84">
        <v>0.41666666666666669</v>
      </c>
      <c r="F738" s="3" t="s">
        <v>180</v>
      </c>
      <c r="G738" s="66" t="s">
        <v>23</v>
      </c>
      <c r="H738" s="3" t="s">
        <v>833</v>
      </c>
      <c r="I738" s="3" t="s">
        <v>352</v>
      </c>
      <c r="J738" s="68" t="s">
        <v>352</v>
      </c>
      <c r="K738" s="102" t="s">
        <v>352</v>
      </c>
    </row>
    <row r="739" spans="1:11" ht="12.75" customHeight="1">
      <c r="A739" s="5">
        <v>29968997</v>
      </c>
      <c r="B739" s="132" t="s">
        <v>11</v>
      </c>
      <c r="C739" s="47" t="s">
        <v>815</v>
      </c>
      <c r="D739" s="201">
        <v>44796</v>
      </c>
      <c r="E739" s="84">
        <v>0.79166666666666663</v>
      </c>
      <c r="F739" s="3" t="s">
        <v>157</v>
      </c>
      <c r="G739" s="66" t="s">
        <v>23</v>
      </c>
      <c r="H739" s="3" t="s">
        <v>570</v>
      </c>
      <c r="I739" s="3" t="s">
        <v>352</v>
      </c>
      <c r="J739" s="68" t="s">
        <v>352</v>
      </c>
      <c r="K739" s="102" t="s">
        <v>352</v>
      </c>
    </row>
    <row r="740" spans="1:11" ht="12.75" customHeight="1">
      <c r="A740" s="5">
        <v>29964263</v>
      </c>
      <c r="B740" s="132" t="s">
        <v>836</v>
      </c>
      <c r="C740" s="47" t="s">
        <v>837</v>
      </c>
      <c r="D740" s="201">
        <v>44799</v>
      </c>
      <c r="E740" s="84">
        <v>0.375</v>
      </c>
      <c r="F740" s="3" t="s">
        <v>154</v>
      </c>
      <c r="G740" s="66" t="s">
        <v>23</v>
      </c>
      <c r="H740" s="3" t="s">
        <v>570</v>
      </c>
      <c r="I740" s="3" t="s">
        <v>352</v>
      </c>
      <c r="J740" s="68" t="s">
        <v>352</v>
      </c>
      <c r="K740" s="102" t="s">
        <v>352</v>
      </c>
    </row>
    <row r="741" spans="1:11" ht="12.75" customHeight="1">
      <c r="A741" s="5">
        <v>29974841</v>
      </c>
      <c r="B741" s="132" t="s">
        <v>534</v>
      </c>
      <c r="C741" s="47" t="s">
        <v>827</v>
      </c>
      <c r="D741" s="201">
        <v>44835</v>
      </c>
      <c r="E741" s="84">
        <v>0.41666666666666669</v>
      </c>
      <c r="F741" s="3" t="s">
        <v>143</v>
      </c>
      <c r="G741" s="66" t="s">
        <v>23</v>
      </c>
      <c r="H741" s="3" t="s">
        <v>570</v>
      </c>
      <c r="I741" s="3" t="s">
        <v>352</v>
      </c>
      <c r="J741" s="68" t="s">
        <v>352</v>
      </c>
      <c r="K741" s="102" t="s">
        <v>352</v>
      </c>
    </row>
    <row r="742" spans="1:11" ht="12.75" customHeight="1">
      <c r="A742" s="5">
        <v>29974746</v>
      </c>
      <c r="B742" s="132" t="s">
        <v>591</v>
      </c>
      <c r="C742" s="47" t="s">
        <v>838</v>
      </c>
      <c r="D742" s="201">
        <v>44800</v>
      </c>
      <c r="E742" s="84">
        <v>0.75</v>
      </c>
      <c r="F742" s="3" t="s">
        <v>157</v>
      </c>
      <c r="G742" s="66" t="s">
        <v>23</v>
      </c>
      <c r="H742" s="3" t="s">
        <v>570</v>
      </c>
      <c r="I742" s="3" t="s">
        <v>352</v>
      </c>
      <c r="J742" s="68" t="s">
        <v>352</v>
      </c>
      <c r="K742" s="102" t="s">
        <v>352</v>
      </c>
    </row>
    <row r="743" spans="1:11" ht="12.75" customHeight="1">
      <c r="A743" s="5">
        <v>29974869</v>
      </c>
      <c r="B743" s="132" t="s">
        <v>591</v>
      </c>
      <c r="C743" s="47" t="s">
        <v>839</v>
      </c>
      <c r="D743" s="201">
        <v>44800</v>
      </c>
      <c r="E743" s="84">
        <v>0.75</v>
      </c>
      <c r="F743" s="3" t="s">
        <v>157</v>
      </c>
      <c r="G743" s="66" t="s">
        <v>23</v>
      </c>
      <c r="H743" s="3" t="s">
        <v>570</v>
      </c>
      <c r="I743" s="3" t="s">
        <v>352</v>
      </c>
      <c r="J743" s="68" t="s">
        <v>352</v>
      </c>
      <c r="K743" s="102" t="s">
        <v>352</v>
      </c>
    </row>
    <row r="744" spans="1:11" ht="12.75" customHeight="1">
      <c r="A744" s="5">
        <v>29975854</v>
      </c>
      <c r="B744" s="132" t="s">
        <v>354</v>
      </c>
      <c r="C744" s="47" t="s">
        <v>840</v>
      </c>
      <c r="D744" s="201">
        <v>44833</v>
      </c>
      <c r="E744" s="84">
        <v>0.625</v>
      </c>
      <c r="F744" s="3" t="s">
        <v>143</v>
      </c>
      <c r="G744" s="66" t="s">
        <v>23</v>
      </c>
      <c r="H744" s="3" t="s">
        <v>570</v>
      </c>
      <c r="I744" s="3" t="s">
        <v>352</v>
      </c>
      <c r="J744" s="68" t="s">
        <v>352</v>
      </c>
      <c r="K744" s="102" t="s">
        <v>352</v>
      </c>
    </row>
    <row r="745" spans="1:11" ht="12.75" customHeight="1">
      <c r="A745" s="5">
        <v>29982107</v>
      </c>
      <c r="B745" s="132" t="s">
        <v>11</v>
      </c>
      <c r="C745" s="47" t="s">
        <v>841</v>
      </c>
      <c r="D745" s="201">
        <v>44799</v>
      </c>
      <c r="E745" s="84">
        <v>0.625</v>
      </c>
      <c r="F745" s="3" t="s">
        <v>157</v>
      </c>
      <c r="G745" s="63" t="s">
        <v>23</v>
      </c>
      <c r="H745" s="3" t="s">
        <v>570</v>
      </c>
      <c r="I745" s="3" t="s">
        <v>352</v>
      </c>
      <c r="J745" s="68" t="s">
        <v>352</v>
      </c>
      <c r="K745" s="102" t="s">
        <v>352</v>
      </c>
    </row>
    <row r="746" spans="1:11" ht="12.75" customHeight="1">
      <c r="A746" s="5">
        <v>29984027</v>
      </c>
      <c r="B746" s="132" t="s">
        <v>264</v>
      </c>
      <c r="C746" s="47" t="s">
        <v>842</v>
      </c>
      <c r="D746" s="201">
        <v>44836</v>
      </c>
      <c r="E746" s="84">
        <v>0.41666666666666669</v>
      </c>
      <c r="F746" s="3" t="s">
        <v>143</v>
      </c>
      <c r="G746" s="63" t="s">
        <v>23</v>
      </c>
      <c r="H746" s="3" t="s">
        <v>570</v>
      </c>
      <c r="I746" s="3" t="s">
        <v>352</v>
      </c>
      <c r="J746" s="68" t="s">
        <v>352</v>
      </c>
      <c r="K746" s="102" t="s">
        <v>352</v>
      </c>
    </row>
    <row r="747" spans="1:11" ht="12.75" customHeight="1">
      <c r="A747" s="5">
        <v>29982554</v>
      </c>
      <c r="B747" s="132" t="s">
        <v>15</v>
      </c>
      <c r="C747" s="47" t="s">
        <v>843</v>
      </c>
      <c r="D747" s="201">
        <v>44815</v>
      </c>
      <c r="E747" s="84">
        <v>0.45833333333333331</v>
      </c>
      <c r="F747" s="3" t="s">
        <v>143</v>
      </c>
      <c r="G747" s="63" t="s">
        <v>23</v>
      </c>
      <c r="H747" s="3" t="s">
        <v>570</v>
      </c>
      <c r="I747" s="3" t="s">
        <v>352</v>
      </c>
      <c r="J747" s="68" t="s">
        <v>352</v>
      </c>
      <c r="K747" s="102" t="s">
        <v>352</v>
      </c>
    </row>
    <row r="748" spans="1:11" ht="12.75" customHeight="1">
      <c r="A748" s="5">
        <v>29986131</v>
      </c>
      <c r="B748" s="132" t="s">
        <v>844</v>
      </c>
      <c r="C748" s="47" t="s">
        <v>845</v>
      </c>
      <c r="D748" s="201">
        <v>44800</v>
      </c>
      <c r="E748" s="84">
        <v>0.66666666666666663</v>
      </c>
      <c r="F748" s="3" t="s">
        <v>157</v>
      </c>
      <c r="G748" s="63" t="s">
        <v>23</v>
      </c>
      <c r="H748" s="3" t="s">
        <v>570</v>
      </c>
      <c r="I748" s="3" t="s">
        <v>352</v>
      </c>
      <c r="J748" s="68" t="s">
        <v>352</v>
      </c>
      <c r="K748" s="102" t="s">
        <v>352</v>
      </c>
    </row>
    <row r="749" spans="1:11" ht="12.75" customHeight="1">
      <c r="A749" s="5">
        <v>29986418</v>
      </c>
      <c r="B749" s="132" t="s">
        <v>165</v>
      </c>
      <c r="C749" s="47" t="s">
        <v>846</v>
      </c>
      <c r="D749" s="201">
        <v>44799</v>
      </c>
      <c r="E749" s="84">
        <v>0.79166666666666663</v>
      </c>
      <c r="F749" s="3" t="s">
        <v>143</v>
      </c>
      <c r="G749" s="63" t="s">
        <v>23</v>
      </c>
      <c r="H749" s="3" t="s">
        <v>570</v>
      </c>
      <c r="I749" s="3" t="s">
        <v>352</v>
      </c>
      <c r="J749" s="68" t="s">
        <v>352</v>
      </c>
      <c r="K749" s="102" t="s">
        <v>352</v>
      </c>
    </row>
    <row r="750" spans="1:11" ht="12.75" customHeight="1">
      <c r="A750" s="5">
        <v>29986927</v>
      </c>
      <c r="B750" s="132" t="s">
        <v>354</v>
      </c>
      <c r="C750" s="47" t="s">
        <v>847</v>
      </c>
      <c r="D750" s="201">
        <v>44824</v>
      </c>
      <c r="E750" s="84">
        <v>0.625</v>
      </c>
      <c r="F750" s="3" t="s">
        <v>143</v>
      </c>
      <c r="G750" s="63" t="s">
        <v>23</v>
      </c>
      <c r="H750" s="3" t="s">
        <v>570</v>
      </c>
      <c r="I750" s="3" t="s">
        <v>352</v>
      </c>
      <c r="J750" s="68" t="s">
        <v>352</v>
      </c>
      <c r="K750" s="102" t="s">
        <v>352</v>
      </c>
    </row>
    <row r="751" spans="1:11" ht="12.75" customHeight="1">
      <c r="A751" s="5">
        <v>29987922</v>
      </c>
      <c r="B751" s="132" t="s">
        <v>15</v>
      </c>
      <c r="C751" s="47" t="s">
        <v>848</v>
      </c>
      <c r="D751" s="201">
        <v>44800</v>
      </c>
      <c r="E751" s="84">
        <v>0.41666666666666669</v>
      </c>
      <c r="F751" s="3" t="s">
        <v>180</v>
      </c>
      <c r="G751" s="63" t="s">
        <v>23</v>
      </c>
      <c r="H751" s="3" t="s">
        <v>570</v>
      </c>
      <c r="I751" s="3" t="s">
        <v>352</v>
      </c>
      <c r="J751" s="68" t="s">
        <v>352</v>
      </c>
      <c r="K751" s="102" t="s">
        <v>352</v>
      </c>
    </row>
    <row r="752" spans="1:11" ht="12.75" customHeight="1">
      <c r="A752" s="47">
        <v>29991946</v>
      </c>
      <c r="B752" s="132" t="s">
        <v>591</v>
      </c>
      <c r="C752" s="47" t="s">
        <v>849</v>
      </c>
      <c r="D752" s="201">
        <v>44801</v>
      </c>
      <c r="E752" s="84">
        <v>0.79166666666666663</v>
      </c>
      <c r="F752" s="3" t="s">
        <v>143</v>
      </c>
      <c r="G752" s="63" t="s">
        <v>23</v>
      </c>
      <c r="H752" s="3" t="s">
        <v>570</v>
      </c>
      <c r="I752" s="3" t="s">
        <v>352</v>
      </c>
      <c r="J752" s="68" t="s">
        <v>352</v>
      </c>
      <c r="K752" s="102" t="s">
        <v>352</v>
      </c>
    </row>
    <row r="753" spans="1:11" ht="12.75" customHeight="1">
      <c r="A753" s="47">
        <v>30003779</v>
      </c>
      <c r="B753" s="132" t="s">
        <v>591</v>
      </c>
      <c r="C753" s="47" t="s">
        <v>850</v>
      </c>
      <c r="D753" s="201">
        <v>44835</v>
      </c>
      <c r="E753" s="84">
        <v>0.45833333333333331</v>
      </c>
      <c r="F753" s="3" t="s">
        <v>157</v>
      </c>
      <c r="G753" s="85" t="s">
        <v>851</v>
      </c>
      <c r="H753" s="3" t="s">
        <v>570</v>
      </c>
      <c r="I753" s="3" t="s">
        <v>352</v>
      </c>
      <c r="J753" s="68" t="s">
        <v>352</v>
      </c>
      <c r="K753" s="102" t="s">
        <v>352</v>
      </c>
    </row>
    <row r="754" spans="1:11" ht="12.75" customHeight="1">
      <c r="A754" s="47">
        <v>30008434</v>
      </c>
      <c r="B754" s="132" t="s">
        <v>274</v>
      </c>
      <c r="C754" s="47" t="s">
        <v>852</v>
      </c>
      <c r="D754" s="201">
        <v>44783</v>
      </c>
      <c r="E754" s="84">
        <v>0.79166666666666663</v>
      </c>
      <c r="F754" s="3" t="s">
        <v>143</v>
      </c>
      <c r="G754" s="63" t="s">
        <v>23</v>
      </c>
      <c r="H754" s="3" t="s">
        <v>540</v>
      </c>
      <c r="I754" s="3" t="s">
        <v>352</v>
      </c>
      <c r="J754" s="68" t="s">
        <v>352</v>
      </c>
      <c r="K754" s="102" t="s">
        <v>352</v>
      </c>
    </row>
    <row r="755" spans="1:11" ht="12.75" customHeight="1">
      <c r="A755" s="47">
        <v>30011787</v>
      </c>
      <c r="B755" s="132" t="s">
        <v>354</v>
      </c>
      <c r="C755" s="47" t="s">
        <v>853</v>
      </c>
      <c r="D755" s="201">
        <v>44824</v>
      </c>
      <c r="E755" s="84">
        <v>0.66666666666666663</v>
      </c>
      <c r="F755" s="3" t="s">
        <v>143</v>
      </c>
      <c r="G755" s="63" t="s">
        <v>23</v>
      </c>
      <c r="H755" s="3" t="s">
        <v>570</v>
      </c>
      <c r="I755" s="3" t="s">
        <v>352</v>
      </c>
      <c r="J755" s="68" t="s">
        <v>352</v>
      </c>
      <c r="K755" s="102" t="s">
        <v>352</v>
      </c>
    </row>
    <row r="756" spans="1:11" ht="12.75" customHeight="1">
      <c r="A756" s="5">
        <v>30016286</v>
      </c>
      <c r="B756" s="132" t="s">
        <v>15</v>
      </c>
      <c r="C756" s="47" t="s">
        <v>854</v>
      </c>
      <c r="D756" s="201">
        <v>44794</v>
      </c>
      <c r="E756" s="84">
        <v>0.41666666666666669</v>
      </c>
      <c r="F756" s="3" t="s">
        <v>143</v>
      </c>
      <c r="G756" s="63" t="s">
        <v>23</v>
      </c>
      <c r="H756" s="3" t="s">
        <v>792</v>
      </c>
      <c r="I756" s="3" t="s">
        <v>352</v>
      </c>
      <c r="J756" s="68" t="s">
        <v>352</v>
      </c>
      <c r="K756" s="102" t="s">
        <v>352</v>
      </c>
    </row>
    <row r="757" spans="1:11" ht="12.75" customHeight="1">
      <c r="A757" s="47">
        <v>30016416</v>
      </c>
      <c r="B757" s="132" t="s">
        <v>15</v>
      </c>
      <c r="C757" s="47" t="s">
        <v>854</v>
      </c>
      <c r="D757" s="201">
        <v>44794</v>
      </c>
      <c r="E757" s="84">
        <v>0.41666666666666669</v>
      </c>
      <c r="F757" s="3" t="s">
        <v>143</v>
      </c>
      <c r="G757" s="63" t="s">
        <v>23</v>
      </c>
      <c r="H757" s="3" t="s">
        <v>792</v>
      </c>
      <c r="I757" s="3" t="s">
        <v>352</v>
      </c>
      <c r="J757" s="68" t="s">
        <v>352</v>
      </c>
      <c r="K757" s="102" t="s">
        <v>352</v>
      </c>
    </row>
    <row r="758" spans="1:11" ht="12.75" customHeight="1">
      <c r="A758" s="5">
        <v>30031014</v>
      </c>
      <c r="B758" s="132" t="s">
        <v>354</v>
      </c>
      <c r="C758" s="47" t="s">
        <v>828</v>
      </c>
      <c r="D758" s="201">
        <v>44809</v>
      </c>
      <c r="E758" s="84">
        <v>0.66666666666666663</v>
      </c>
      <c r="F758" s="3" t="s">
        <v>160</v>
      </c>
      <c r="G758" s="63" t="s">
        <v>23</v>
      </c>
      <c r="H758" s="3" t="s">
        <v>570</v>
      </c>
      <c r="I758" s="3" t="s">
        <v>352</v>
      </c>
      <c r="J758" s="68" t="s">
        <v>352</v>
      </c>
      <c r="K758" s="102" t="s">
        <v>352</v>
      </c>
    </row>
    <row r="759" spans="1:11" ht="12.75" customHeight="1">
      <c r="A759" s="5">
        <v>30033900</v>
      </c>
      <c r="B759" s="132" t="s">
        <v>195</v>
      </c>
      <c r="C759" s="47" t="s">
        <v>832</v>
      </c>
      <c r="D759" s="201">
        <v>44795</v>
      </c>
      <c r="E759" s="84">
        <v>0.83333333333333337</v>
      </c>
      <c r="F759" s="3" t="s">
        <v>143</v>
      </c>
      <c r="G759" s="63" t="s">
        <v>23</v>
      </c>
      <c r="H759" s="3" t="s">
        <v>570</v>
      </c>
      <c r="I759" s="3" t="s">
        <v>352</v>
      </c>
      <c r="J759" s="68" t="s">
        <v>352</v>
      </c>
      <c r="K759" s="102" t="s">
        <v>352</v>
      </c>
    </row>
    <row r="760" spans="1:11" ht="12.75" customHeight="1">
      <c r="A760" s="5">
        <v>30034829</v>
      </c>
      <c r="B760" s="132" t="s">
        <v>354</v>
      </c>
      <c r="C760" s="47" t="s">
        <v>834</v>
      </c>
      <c r="D760" s="201">
        <v>44804</v>
      </c>
      <c r="E760" s="84">
        <v>0.625</v>
      </c>
      <c r="F760" s="3" t="s">
        <v>143</v>
      </c>
      <c r="G760" s="63" t="s">
        <v>23</v>
      </c>
      <c r="H760" s="3" t="s">
        <v>570</v>
      </c>
      <c r="I760" s="3" t="s">
        <v>352</v>
      </c>
      <c r="J760" s="68" t="s">
        <v>352</v>
      </c>
      <c r="K760" s="102" t="s">
        <v>352</v>
      </c>
    </row>
    <row r="761" spans="1:11" ht="12.75" customHeight="1">
      <c r="A761" s="5">
        <v>30034021</v>
      </c>
      <c r="B761" s="132" t="s">
        <v>195</v>
      </c>
      <c r="C761" s="47" t="s">
        <v>832</v>
      </c>
      <c r="D761" s="201">
        <v>44799</v>
      </c>
      <c r="E761" s="84">
        <v>0.83333333333333337</v>
      </c>
      <c r="F761" s="3" t="s">
        <v>143</v>
      </c>
      <c r="G761" s="63" t="s">
        <v>23</v>
      </c>
      <c r="H761" s="3" t="s">
        <v>570</v>
      </c>
      <c r="I761" s="3" t="s">
        <v>352</v>
      </c>
      <c r="J761" s="68" t="s">
        <v>352</v>
      </c>
      <c r="K761" s="102" t="s">
        <v>352</v>
      </c>
    </row>
    <row r="762" spans="1:11" ht="12.75" customHeight="1">
      <c r="A762" s="5">
        <v>30037088</v>
      </c>
      <c r="B762" s="132" t="s">
        <v>855</v>
      </c>
      <c r="C762" s="47" t="s">
        <v>856</v>
      </c>
      <c r="D762" s="201">
        <v>44815</v>
      </c>
      <c r="E762" s="84">
        <v>0.5</v>
      </c>
      <c r="F762" s="3" t="s">
        <v>143</v>
      </c>
      <c r="G762" s="63" t="s">
        <v>23</v>
      </c>
      <c r="H762" s="3" t="s">
        <v>570</v>
      </c>
      <c r="I762" s="3" t="s">
        <v>352</v>
      </c>
      <c r="J762" s="68" t="s">
        <v>352</v>
      </c>
      <c r="K762" s="102" t="s">
        <v>352</v>
      </c>
    </row>
    <row r="763" spans="1:11" ht="12.75" customHeight="1">
      <c r="A763" s="5">
        <v>30049654</v>
      </c>
      <c r="B763" s="132" t="s">
        <v>591</v>
      </c>
      <c r="C763" s="47" t="s">
        <v>769</v>
      </c>
      <c r="D763" s="201">
        <v>44812</v>
      </c>
      <c r="E763" s="84">
        <v>0.75</v>
      </c>
      <c r="F763" s="3" t="s">
        <v>157</v>
      </c>
      <c r="G763" s="63" t="s">
        <v>23</v>
      </c>
      <c r="H763" s="3" t="s">
        <v>570</v>
      </c>
      <c r="I763" s="3" t="s">
        <v>352</v>
      </c>
      <c r="J763" s="68" t="s">
        <v>352</v>
      </c>
      <c r="K763" s="102" t="s">
        <v>352</v>
      </c>
    </row>
    <row r="764" spans="1:11" ht="12.75" customHeight="1">
      <c r="A764" s="5">
        <v>30052815</v>
      </c>
      <c r="B764" s="132" t="s">
        <v>15</v>
      </c>
      <c r="C764" s="47" t="s">
        <v>857</v>
      </c>
      <c r="D764" s="201">
        <v>44807</v>
      </c>
      <c r="E764" s="84">
        <v>0.41666666666666669</v>
      </c>
      <c r="F764" s="3" t="s">
        <v>143</v>
      </c>
      <c r="G764" s="63" t="s">
        <v>23</v>
      </c>
      <c r="H764" s="3" t="s">
        <v>570</v>
      </c>
      <c r="I764" s="3" t="s">
        <v>352</v>
      </c>
      <c r="J764" s="68" t="s">
        <v>352</v>
      </c>
      <c r="K764" s="102" t="s">
        <v>352</v>
      </c>
    </row>
    <row r="765" spans="1:11" ht="12.75" customHeight="1">
      <c r="A765" s="5">
        <v>30055974</v>
      </c>
      <c r="B765" s="132" t="s">
        <v>534</v>
      </c>
      <c r="C765" s="47" t="s">
        <v>858</v>
      </c>
      <c r="D765" s="201">
        <v>44842</v>
      </c>
      <c r="E765" s="84">
        <v>0.75</v>
      </c>
      <c r="F765" s="3" t="s">
        <v>143</v>
      </c>
      <c r="G765" s="63" t="s">
        <v>23</v>
      </c>
      <c r="H765" s="3" t="s">
        <v>570</v>
      </c>
      <c r="I765" s="3" t="s">
        <v>352</v>
      </c>
      <c r="J765" s="68" t="s">
        <v>352</v>
      </c>
      <c r="K765" s="102" t="s">
        <v>352</v>
      </c>
    </row>
    <row r="766" spans="1:11" ht="12.75" customHeight="1">
      <c r="A766" s="5">
        <v>30077544</v>
      </c>
      <c r="B766" s="132" t="s">
        <v>354</v>
      </c>
      <c r="C766" s="47" t="s">
        <v>859</v>
      </c>
      <c r="D766" s="201">
        <v>44833</v>
      </c>
      <c r="E766" s="84">
        <v>0.66666666666666663</v>
      </c>
      <c r="F766" s="3" t="s">
        <v>143</v>
      </c>
      <c r="G766" s="63" t="s">
        <v>23</v>
      </c>
      <c r="H766" s="3" t="s">
        <v>570</v>
      </c>
      <c r="I766" s="3" t="s">
        <v>352</v>
      </c>
      <c r="J766" s="68" t="s">
        <v>352</v>
      </c>
      <c r="K766" s="102" t="s">
        <v>352</v>
      </c>
    </row>
    <row r="767" spans="1:11" ht="12.75" customHeight="1">
      <c r="A767" s="5">
        <v>30077596</v>
      </c>
      <c r="B767" s="132" t="s">
        <v>354</v>
      </c>
      <c r="C767" s="47" t="s">
        <v>722</v>
      </c>
      <c r="D767" s="201">
        <v>44846</v>
      </c>
      <c r="E767" s="84">
        <v>0.625</v>
      </c>
      <c r="F767" s="3" t="s">
        <v>174</v>
      </c>
      <c r="G767" s="63" t="s">
        <v>23</v>
      </c>
      <c r="H767" s="3" t="s">
        <v>570</v>
      </c>
      <c r="I767" s="3" t="s">
        <v>352</v>
      </c>
      <c r="J767" s="68" t="s">
        <v>352</v>
      </c>
      <c r="K767" s="102" t="s">
        <v>352</v>
      </c>
    </row>
    <row r="768" spans="1:11" ht="12.75" customHeight="1">
      <c r="A768" s="5">
        <v>30081786</v>
      </c>
      <c r="B768" s="132" t="s">
        <v>711</v>
      </c>
      <c r="C768" s="47" t="s">
        <v>860</v>
      </c>
      <c r="D768" s="201">
        <v>44838</v>
      </c>
      <c r="E768" s="84">
        <v>0.41666666666666669</v>
      </c>
      <c r="F768" s="3" t="s">
        <v>143</v>
      </c>
      <c r="G768" s="63" t="s">
        <v>23</v>
      </c>
      <c r="H768" s="3" t="s">
        <v>570</v>
      </c>
      <c r="I768" s="3" t="s">
        <v>352</v>
      </c>
      <c r="J768" s="68" t="s">
        <v>352</v>
      </c>
      <c r="K768" s="102" t="s">
        <v>352</v>
      </c>
    </row>
    <row r="769" spans="1:11" ht="12.75" customHeight="1">
      <c r="A769" s="5">
        <v>30103871</v>
      </c>
      <c r="B769" s="132" t="s">
        <v>354</v>
      </c>
      <c r="C769" s="47" t="s">
        <v>685</v>
      </c>
      <c r="D769" s="201">
        <v>44844</v>
      </c>
      <c r="E769" s="84">
        <v>0.625</v>
      </c>
      <c r="F769" s="3" t="s">
        <v>143</v>
      </c>
      <c r="G769" s="63" t="s">
        <v>23</v>
      </c>
      <c r="H769" s="3" t="s">
        <v>570</v>
      </c>
      <c r="I769" s="3" t="s">
        <v>352</v>
      </c>
      <c r="J769" s="68" t="s">
        <v>352</v>
      </c>
      <c r="K769" s="102" t="s">
        <v>352</v>
      </c>
    </row>
    <row r="770" spans="1:11" ht="12.75" customHeight="1">
      <c r="A770" s="5">
        <v>30114595</v>
      </c>
      <c r="B770" s="132" t="s">
        <v>15</v>
      </c>
      <c r="C770" s="47" t="s">
        <v>861</v>
      </c>
      <c r="D770" s="201">
        <v>44835</v>
      </c>
      <c r="E770" s="84">
        <v>0.375</v>
      </c>
      <c r="F770" s="3" t="s">
        <v>143</v>
      </c>
      <c r="G770" s="63" t="s">
        <v>23</v>
      </c>
      <c r="H770" s="3" t="s">
        <v>570</v>
      </c>
      <c r="I770" s="3" t="s">
        <v>352</v>
      </c>
      <c r="J770" s="68" t="s">
        <v>352</v>
      </c>
      <c r="K770" s="102" t="s">
        <v>352</v>
      </c>
    </row>
    <row r="771" spans="1:11" ht="12.75" customHeight="1">
      <c r="A771" s="47">
        <v>30129937</v>
      </c>
      <c r="B771" s="132" t="s">
        <v>354</v>
      </c>
      <c r="C771" s="47" t="s">
        <v>862</v>
      </c>
      <c r="D771" s="201">
        <v>44851</v>
      </c>
      <c r="E771" s="84">
        <v>0.41666666666666669</v>
      </c>
      <c r="F771" s="3" t="s">
        <v>157</v>
      </c>
      <c r="G771" s="63" t="s">
        <v>23</v>
      </c>
      <c r="H771" s="3" t="s">
        <v>570</v>
      </c>
      <c r="I771" s="3" t="s">
        <v>352</v>
      </c>
      <c r="J771" s="68" t="s">
        <v>352</v>
      </c>
      <c r="K771" s="102" t="s">
        <v>352</v>
      </c>
    </row>
    <row r="772" spans="1:11" ht="12.75" customHeight="1">
      <c r="A772" s="47">
        <v>30131059</v>
      </c>
      <c r="B772" s="132" t="s">
        <v>354</v>
      </c>
      <c r="C772" s="47" t="s">
        <v>863</v>
      </c>
      <c r="D772" s="201">
        <v>44851</v>
      </c>
      <c r="E772" s="84">
        <v>0.66666666666666663</v>
      </c>
      <c r="F772" s="3" t="s">
        <v>752</v>
      </c>
      <c r="G772" s="63" t="s">
        <v>23</v>
      </c>
      <c r="H772" s="3" t="s">
        <v>570</v>
      </c>
      <c r="I772" s="3" t="s">
        <v>352</v>
      </c>
      <c r="J772" s="68" t="s">
        <v>352</v>
      </c>
      <c r="K772" s="102" t="s">
        <v>352</v>
      </c>
    </row>
    <row r="773" spans="1:11" ht="12.75" customHeight="1">
      <c r="A773" s="47">
        <v>30135104</v>
      </c>
      <c r="B773" s="132" t="s">
        <v>354</v>
      </c>
      <c r="C773" s="86">
        <v>44678</v>
      </c>
      <c r="D773" s="201">
        <v>44812</v>
      </c>
      <c r="E773" s="84">
        <v>0.625</v>
      </c>
      <c r="F773" s="3" t="s">
        <v>143</v>
      </c>
      <c r="G773" s="63" t="s">
        <v>23</v>
      </c>
      <c r="H773" s="3" t="s">
        <v>570</v>
      </c>
      <c r="I773" s="3" t="s">
        <v>352</v>
      </c>
      <c r="J773" s="68" t="s">
        <v>352</v>
      </c>
      <c r="K773" s="102" t="s">
        <v>352</v>
      </c>
    </row>
    <row r="774" spans="1:11" ht="12.75" customHeight="1">
      <c r="A774" s="5">
        <v>30145411</v>
      </c>
      <c r="B774" s="132" t="s">
        <v>354</v>
      </c>
      <c r="C774" s="47" t="s">
        <v>864</v>
      </c>
      <c r="D774" s="201">
        <v>44848</v>
      </c>
      <c r="E774" s="84">
        <v>0.66666666666666663</v>
      </c>
      <c r="F774" s="3" t="s">
        <v>143</v>
      </c>
      <c r="G774" s="63" t="s">
        <v>23</v>
      </c>
      <c r="H774" s="3" t="s">
        <v>570</v>
      </c>
      <c r="I774" s="3" t="s">
        <v>352</v>
      </c>
      <c r="J774" s="68" t="s">
        <v>352</v>
      </c>
      <c r="K774" s="102" t="s">
        <v>352</v>
      </c>
    </row>
    <row r="775" spans="1:11" ht="12.75" customHeight="1">
      <c r="A775" s="5">
        <v>30145831</v>
      </c>
      <c r="B775" s="132" t="s">
        <v>354</v>
      </c>
      <c r="C775" s="47" t="s">
        <v>865</v>
      </c>
      <c r="D775" s="201">
        <v>44818</v>
      </c>
      <c r="E775" s="84">
        <v>0.625</v>
      </c>
      <c r="F775" s="3" t="s">
        <v>752</v>
      </c>
      <c r="G775" s="63" t="s">
        <v>23</v>
      </c>
      <c r="H775" s="3" t="s">
        <v>570</v>
      </c>
      <c r="I775" s="3" t="s">
        <v>352</v>
      </c>
      <c r="J775" s="68" t="s">
        <v>352</v>
      </c>
      <c r="K775" s="102" t="s">
        <v>352</v>
      </c>
    </row>
    <row r="776" spans="1:11" ht="12.75" customHeight="1">
      <c r="A776" s="5">
        <v>30148714</v>
      </c>
      <c r="B776" s="132" t="s">
        <v>15</v>
      </c>
      <c r="C776" s="47" t="s">
        <v>866</v>
      </c>
      <c r="D776" s="201">
        <v>44814</v>
      </c>
      <c r="E776" s="84">
        <v>0.41666666666666669</v>
      </c>
      <c r="F776" s="3" t="s">
        <v>180</v>
      </c>
      <c r="G776" s="63" t="s">
        <v>23</v>
      </c>
      <c r="H776" s="3" t="s">
        <v>570</v>
      </c>
      <c r="I776" s="3" t="s">
        <v>352</v>
      </c>
      <c r="J776" s="68" t="s">
        <v>352</v>
      </c>
      <c r="K776" s="102" t="s">
        <v>352</v>
      </c>
    </row>
    <row r="777" spans="1:11" ht="12.75" customHeight="1">
      <c r="A777" s="5">
        <v>30148654</v>
      </c>
      <c r="B777" s="132" t="s">
        <v>15</v>
      </c>
      <c r="C777" s="47" t="s">
        <v>867</v>
      </c>
      <c r="D777" s="201">
        <v>44814</v>
      </c>
      <c r="E777" s="84">
        <v>0.41666666666666669</v>
      </c>
      <c r="F777" s="3" t="s">
        <v>180</v>
      </c>
      <c r="G777" s="63" t="s">
        <v>23</v>
      </c>
      <c r="H777" s="3" t="s">
        <v>570</v>
      </c>
      <c r="I777" s="3" t="s">
        <v>352</v>
      </c>
      <c r="J777" s="68" t="s">
        <v>352</v>
      </c>
      <c r="K777" s="102" t="s">
        <v>352</v>
      </c>
    </row>
    <row r="778" spans="1:11" ht="12.75" customHeight="1">
      <c r="A778" s="47">
        <v>30160222</v>
      </c>
      <c r="B778" s="132" t="s">
        <v>687</v>
      </c>
      <c r="C778" s="47" t="s">
        <v>868</v>
      </c>
      <c r="D778" s="201">
        <v>44833</v>
      </c>
      <c r="E778" s="84">
        <v>0.66666666666666663</v>
      </c>
      <c r="F778" s="3" t="s">
        <v>154</v>
      </c>
      <c r="G778" s="63" t="s">
        <v>23</v>
      </c>
      <c r="H778" s="3" t="s">
        <v>570</v>
      </c>
      <c r="I778" s="3" t="s">
        <v>352</v>
      </c>
      <c r="J778" s="68" t="s">
        <v>352</v>
      </c>
      <c r="K778" s="102" t="s">
        <v>352</v>
      </c>
    </row>
    <row r="779" spans="1:11" ht="12.75" customHeight="1">
      <c r="A779" s="47">
        <v>30160865</v>
      </c>
      <c r="B779" s="132" t="s">
        <v>354</v>
      </c>
      <c r="C779" s="47" t="s">
        <v>869</v>
      </c>
      <c r="D779" s="201">
        <v>44827</v>
      </c>
      <c r="E779" s="84">
        <v>0.625</v>
      </c>
      <c r="F779" s="3" t="s">
        <v>143</v>
      </c>
      <c r="G779" s="63" t="s">
        <v>23</v>
      </c>
      <c r="H779" s="3" t="s">
        <v>570</v>
      </c>
      <c r="I779" s="3" t="s">
        <v>352</v>
      </c>
      <c r="J779" s="68" t="s">
        <v>352</v>
      </c>
      <c r="K779" s="102" t="s">
        <v>352</v>
      </c>
    </row>
    <row r="780" spans="1:11" ht="12.75" customHeight="1">
      <c r="A780" s="5">
        <v>30163673</v>
      </c>
      <c r="B780" s="132" t="s">
        <v>15</v>
      </c>
      <c r="C780" s="47" t="s">
        <v>870</v>
      </c>
      <c r="D780" s="201">
        <v>44814</v>
      </c>
      <c r="E780" s="84">
        <v>0.70833333333333337</v>
      </c>
      <c r="F780" s="3" t="s">
        <v>143</v>
      </c>
      <c r="G780" s="63" t="s">
        <v>23</v>
      </c>
      <c r="H780" s="3" t="s">
        <v>570</v>
      </c>
      <c r="I780" s="3" t="s">
        <v>352</v>
      </c>
      <c r="J780" s="68" t="s">
        <v>352</v>
      </c>
      <c r="K780" s="102" t="s">
        <v>352</v>
      </c>
    </row>
    <row r="781" spans="1:11" ht="12.75" customHeight="1">
      <c r="A781" s="47">
        <v>30171851</v>
      </c>
      <c r="B781" s="132" t="s">
        <v>81</v>
      </c>
      <c r="C781" s="47" t="s">
        <v>871</v>
      </c>
      <c r="D781" s="201">
        <v>44818</v>
      </c>
      <c r="E781" s="84">
        <v>0.79166666666666663</v>
      </c>
      <c r="F781" s="3" t="s">
        <v>752</v>
      </c>
      <c r="G781" s="63" t="s">
        <v>23</v>
      </c>
      <c r="H781" s="3" t="s">
        <v>570</v>
      </c>
      <c r="I781" s="3" t="s">
        <v>352</v>
      </c>
      <c r="J781" s="68" t="s">
        <v>352</v>
      </c>
      <c r="K781" s="102" t="s">
        <v>352</v>
      </c>
    </row>
    <row r="782" spans="1:11" ht="12.75" customHeight="1">
      <c r="A782" s="5">
        <v>30181534</v>
      </c>
      <c r="B782" s="132" t="s">
        <v>274</v>
      </c>
      <c r="C782" s="47" t="s">
        <v>872</v>
      </c>
      <c r="D782" s="201">
        <v>44782</v>
      </c>
      <c r="E782" s="84">
        <v>0.75</v>
      </c>
      <c r="F782" s="3" t="s">
        <v>752</v>
      </c>
      <c r="G782" s="63" t="s">
        <v>23</v>
      </c>
      <c r="H782" s="3" t="s">
        <v>792</v>
      </c>
      <c r="I782" s="3" t="s">
        <v>352</v>
      </c>
      <c r="J782" s="68" t="s">
        <v>352</v>
      </c>
      <c r="K782" s="102" t="s">
        <v>352</v>
      </c>
    </row>
    <row r="783" spans="1:11" ht="12.75" customHeight="1">
      <c r="A783" s="5">
        <v>30186389</v>
      </c>
      <c r="B783" s="132" t="s">
        <v>11</v>
      </c>
      <c r="C783" s="47" t="s">
        <v>873</v>
      </c>
      <c r="D783" s="201">
        <v>44824</v>
      </c>
      <c r="E783" s="84">
        <v>0.79166666666666663</v>
      </c>
      <c r="F783" s="3" t="s">
        <v>752</v>
      </c>
      <c r="G783" s="63" t="s">
        <v>23</v>
      </c>
      <c r="H783" s="3" t="s">
        <v>570</v>
      </c>
      <c r="I783" s="3" t="s">
        <v>352</v>
      </c>
      <c r="J783" s="68" t="s">
        <v>352</v>
      </c>
      <c r="K783" s="102" t="s">
        <v>352</v>
      </c>
    </row>
    <row r="784" spans="1:11" ht="12.75" customHeight="1">
      <c r="A784" s="5">
        <v>30196545</v>
      </c>
      <c r="B784" s="132" t="s">
        <v>591</v>
      </c>
      <c r="C784" s="47" t="s">
        <v>874</v>
      </c>
      <c r="D784" s="201">
        <v>44828</v>
      </c>
      <c r="E784" s="84">
        <v>0.5</v>
      </c>
      <c r="F784" s="3" t="s">
        <v>752</v>
      </c>
      <c r="G784" s="63" t="s">
        <v>23</v>
      </c>
      <c r="H784" s="3" t="s">
        <v>570</v>
      </c>
      <c r="I784" s="3" t="s">
        <v>352</v>
      </c>
      <c r="J784" s="68" t="s">
        <v>352</v>
      </c>
      <c r="K784" s="102" t="s">
        <v>352</v>
      </c>
    </row>
    <row r="785" spans="1:11" ht="12.75" customHeight="1">
      <c r="A785" s="47">
        <v>30196895</v>
      </c>
      <c r="B785" s="132" t="s">
        <v>354</v>
      </c>
      <c r="C785" s="47" t="s">
        <v>875</v>
      </c>
      <c r="D785" s="201">
        <v>44851</v>
      </c>
      <c r="E785" s="84">
        <v>0.70833333333333337</v>
      </c>
      <c r="F785" s="3" t="s">
        <v>160</v>
      </c>
      <c r="G785" s="63" t="s">
        <v>23</v>
      </c>
      <c r="H785" s="3" t="s">
        <v>570</v>
      </c>
      <c r="I785" s="3" t="s">
        <v>352</v>
      </c>
      <c r="J785" s="68" t="s">
        <v>352</v>
      </c>
      <c r="K785" s="102" t="s">
        <v>352</v>
      </c>
    </row>
    <row r="786" spans="1:11" ht="12.75" customHeight="1">
      <c r="A786" s="47">
        <v>30198235</v>
      </c>
      <c r="B786" s="132" t="s">
        <v>81</v>
      </c>
      <c r="C786" s="47" t="s">
        <v>876</v>
      </c>
      <c r="D786" s="201">
        <v>44825</v>
      </c>
      <c r="E786" s="84">
        <v>0.79166666666666663</v>
      </c>
      <c r="F786" s="3" t="s">
        <v>752</v>
      </c>
      <c r="G786" s="63" t="s">
        <v>23</v>
      </c>
      <c r="H786" s="3" t="s">
        <v>570</v>
      </c>
      <c r="I786" s="3" t="s">
        <v>352</v>
      </c>
      <c r="J786" s="68" t="s">
        <v>352</v>
      </c>
      <c r="K786" s="102" t="s">
        <v>352</v>
      </c>
    </row>
    <row r="787" spans="1:11" ht="12.75" customHeight="1">
      <c r="A787" s="47">
        <v>30198948</v>
      </c>
      <c r="B787" s="132" t="s">
        <v>15</v>
      </c>
      <c r="C787" s="47" t="s">
        <v>877</v>
      </c>
      <c r="D787" s="201">
        <v>44857</v>
      </c>
      <c r="E787" s="84">
        <v>0.5</v>
      </c>
      <c r="F787" s="3" t="s">
        <v>157</v>
      </c>
      <c r="G787" s="63" t="s">
        <v>23</v>
      </c>
      <c r="H787" s="3" t="s">
        <v>570</v>
      </c>
      <c r="I787" s="3" t="s">
        <v>352</v>
      </c>
      <c r="J787" s="68" t="s">
        <v>352</v>
      </c>
      <c r="K787" s="102" t="s">
        <v>352</v>
      </c>
    </row>
    <row r="788" spans="1:11" ht="12.75" customHeight="1">
      <c r="A788" s="5">
        <v>30227333</v>
      </c>
      <c r="B788" s="132" t="s">
        <v>15</v>
      </c>
      <c r="C788" s="47" t="s">
        <v>878</v>
      </c>
      <c r="D788" s="201">
        <v>44843</v>
      </c>
      <c r="E788" s="84">
        <v>0.41666666666666669</v>
      </c>
      <c r="F788" s="3" t="s">
        <v>143</v>
      </c>
      <c r="G788" s="63" t="s">
        <v>23</v>
      </c>
      <c r="H788" s="3" t="s">
        <v>570</v>
      </c>
      <c r="I788" s="3" t="s">
        <v>352</v>
      </c>
      <c r="J788" s="68" t="s">
        <v>352</v>
      </c>
      <c r="K788" s="102" t="s">
        <v>352</v>
      </c>
    </row>
    <row r="789" spans="1:11" ht="12.75" customHeight="1">
      <c r="A789" s="5">
        <v>30229478</v>
      </c>
      <c r="B789" s="132" t="s">
        <v>15</v>
      </c>
      <c r="C789" s="47" t="s">
        <v>839</v>
      </c>
      <c r="D789" s="201">
        <v>44849</v>
      </c>
      <c r="E789" s="84">
        <v>0.66666666666666663</v>
      </c>
      <c r="F789" s="3" t="s">
        <v>180</v>
      </c>
      <c r="G789" s="63" t="s">
        <v>23</v>
      </c>
      <c r="H789" s="3" t="s">
        <v>570</v>
      </c>
      <c r="I789" s="3" t="s">
        <v>352</v>
      </c>
      <c r="J789" s="68" t="s">
        <v>352</v>
      </c>
      <c r="K789" s="102" t="s">
        <v>352</v>
      </c>
    </row>
    <row r="790" spans="1:11" ht="12.75" customHeight="1">
      <c r="A790" s="5">
        <v>30240871</v>
      </c>
      <c r="B790" s="132" t="s">
        <v>591</v>
      </c>
      <c r="C790" s="47" t="s">
        <v>879</v>
      </c>
      <c r="D790" s="201">
        <v>44864</v>
      </c>
      <c r="E790" s="84">
        <v>0.70833333333333337</v>
      </c>
      <c r="F790" s="3" t="s">
        <v>143</v>
      </c>
      <c r="G790" s="63" t="s">
        <v>23</v>
      </c>
      <c r="H790" s="3" t="s">
        <v>570</v>
      </c>
      <c r="I790" s="3" t="s">
        <v>352</v>
      </c>
      <c r="J790" s="68" t="s">
        <v>352</v>
      </c>
      <c r="K790" s="102" t="s">
        <v>352</v>
      </c>
    </row>
    <row r="791" spans="1:11" ht="12.75" customHeight="1">
      <c r="A791" s="5">
        <v>30241168</v>
      </c>
      <c r="B791" s="132" t="s">
        <v>377</v>
      </c>
      <c r="C791" s="47" t="s">
        <v>880</v>
      </c>
      <c r="D791" s="201">
        <v>44835</v>
      </c>
      <c r="E791" s="84">
        <v>0.5</v>
      </c>
      <c r="F791" s="3" t="s">
        <v>157</v>
      </c>
      <c r="G791" s="63" t="s">
        <v>23</v>
      </c>
      <c r="H791" s="3" t="s">
        <v>570</v>
      </c>
      <c r="I791" s="3" t="s">
        <v>352</v>
      </c>
      <c r="J791" s="68" t="s">
        <v>352</v>
      </c>
      <c r="K791" s="102" t="s">
        <v>352</v>
      </c>
    </row>
    <row r="792" spans="1:11" ht="12.75" customHeight="1">
      <c r="A792" s="5">
        <v>30252937</v>
      </c>
      <c r="B792" s="132" t="s">
        <v>354</v>
      </c>
      <c r="C792" s="47" t="s">
        <v>666</v>
      </c>
      <c r="D792" s="201">
        <v>44858</v>
      </c>
      <c r="E792" s="84">
        <v>0.625</v>
      </c>
      <c r="F792" s="3" t="s">
        <v>143</v>
      </c>
      <c r="G792" s="63" t="s">
        <v>23</v>
      </c>
      <c r="H792" s="3" t="s">
        <v>570</v>
      </c>
      <c r="I792" s="3" t="s">
        <v>352</v>
      </c>
      <c r="J792" s="68" t="s">
        <v>352</v>
      </c>
      <c r="K792" s="102" t="s">
        <v>352</v>
      </c>
    </row>
    <row r="793" spans="1:11" ht="12.75" customHeight="1">
      <c r="A793" s="5">
        <v>30252505</v>
      </c>
      <c r="B793" s="132" t="s">
        <v>354</v>
      </c>
      <c r="C793" s="47" t="s">
        <v>736</v>
      </c>
      <c r="D793" s="201">
        <v>44840</v>
      </c>
      <c r="E793" s="84">
        <v>0.66666666666666663</v>
      </c>
      <c r="F793" s="3" t="s">
        <v>143</v>
      </c>
      <c r="G793" s="63" t="s">
        <v>23</v>
      </c>
      <c r="H793" s="3" t="s">
        <v>570</v>
      </c>
      <c r="I793" s="3" t="s">
        <v>352</v>
      </c>
      <c r="J793" s="68" t="s">
        <v>352</v>
      </c>
      <c r="K793" s="102" t="s">
        <v>352</v>
      </c>
    </row>
    <row r="794" spans="1:11" ht="12.75" customHeight="1">
      <c r="A794" s="5">
        <v>30261311</v>
      </c>
      <c r="B794" s="132" t="s">
        <v>881</v>
      </c>
      <c r="C794" s="47" t="s">
        <v>882</v>
      </c>
      <c r="D794" s="201">
        <v>44837</v>
      </c>
      <c r="E794" s="84">
        <v>0.41666666666666669</v>
      </c>
      <c r="F794" s="3" t="s">
        <v>143</v>
      </c>
      <c r="G794" s="63" t="s">
        <v>23</v>
      </c>
      <c r="H794" s="3" t="s">
        <v>570</v>
      </c>
      <c r="I794" s="3" t="s">
        <v>352</v>
      </c>
      <c r="J794" s="68" t="s">
        <v>352</v>
      </c>
      <c r="K794" s="102" t="s">
        <v>352</v>
      </c>
    </row>
    <row r="795" spans="1:11" ht="12.75" customHeight="1">
      <c r="A795" s="5">
        <v>30261780</v>
      </c>
      <c r="B795" s="132" t="s">
        <v>132</v>
      </c>
      <c r="C795" s="47" t="s">
        <v>883</v>
      </c>
      <c r="D795" s="201">
        <v>44816</v>
      </c>
      <c r="E795" s="84">
        <v>0.875</v>
      </c>
      <c r="F795" s="3" t="s">
        <v>884</v>
      </c>
      <c r="G795" s="63" t="s">
        <v>23</v>
      </c>
      <c r="H795" s="3" t="s">
        <v>885</v>
      </c>
      <c r="I795" s="3" t="s">
        <v>352</v>
      </c>
      <c r="J795" s="68" t="s">
        <v>352</v>
      </c>
      <c r="K795" s="102" t="s">
        <v>352</v>
      </c>
    </row>
    <row r="796" spans="1:11" ht="12.75" customHeight="1">
      <c r="A796" s="47">
        <v>30262072</v>
      </c>
      <c r="B796" s="132" t="s">
        <v>132</v>
      </c>
      <c r="C796" s="47" t="s">
        <v>883</v>
      </c>
      <c r="D796" s="201">
        <v>44823</v>
      </c>
      <c r="E796" s="84">
        <v>0.875</v>
      </c>
      <c r="F796" s="3" t="s">
        <v>884</v>
      </c>
      <c r="G796" s="63" t="s">
        <v>23</v>
      </c>
      <c r="H796" s="3" t="s">
        <v>885</v>
      </c>
      <c r="I796" s="3" t="s">
        <v>352</v>
      </c>
      <c r="J796" s="68" t="s">
        <v>352</v>
      </c>
      <c r="K796" s="102" t="s">
        <v>352</v>
      </c>
    </row>
    <row r="797" spans="1:11" ht="12.75" customHeight="1">
      <c r="A797" s="47">
        <v>30262089</v>
      </c>
      <c r="B797" s="132" t="s">
        <v>132</v>
      </c>
      <c r="C797" s="47" t="s">
        <v>883</v>
      </c>
      <c r="D797" s="201">
        <v>44824</v>
      </c>
      <c r="E797" s="84">
        <v>0.875</v>
      </c>
      <c r="F797" s="3" t="s">
        <v>884</v>
      </c>
      <c r="G797" s="63" t="s">
        <v>23</v>
      </c>
      <c r="H797" s="3" t="s">
        <v>885</v>
      </c>
      <c r="I797" s="3" t="s">
        <v>352</v>
      </c>
      <c r="J797" s="68" t="s">
        <v>352</v>
      </c>
      <c r="K797" s="102" t="s">
        <v>352</v>
      </c>
    </row>
    <row r="798" spans="1:11" ht="12.75" customHeight="1">
      <c r="A798" s="5">
        <v>30264311</v>
      </c>
      <c r="B798" s="132" t="s">
        <v>132</v>
      </c>
      <c r="C798" s="47" t="s">
        <v>883</v>
      </c>
      <c r="D798" s="201">
        <v>44830</v>
      </c>
      <c r="E798" s="84">
        <v>0.875</v>
      </c>
      <c r="F798" s="3" t="s">
        <v>884</v>
      </c>
      <c r="G798" s="63" t="s">
        <v>23</v>
      </c>
      <c r="H798" s="3" t="s">
        <v>570</v>
      </c>
      <c r="I798" s="3" t="s">
        <v>352</v>
      </c>
      <c r="J798" s="68" t="s">
        <v>352</v>
      </c>
      <c r="K798" s="102" t="s">
        <v>352</v>
      </c>
    </row>
    <row r="799" spans="1:11" ht="12.75" customHeight="1">
      <c r="A799" s="5">
        <v>30269214</v>
      </c>
      <c r="B799" s="132" t="s">
        <v>11</v>
      </c>
      <c r="C799" s="47" t="s">
        <v>886</v>
      </c>
      <c r="D799" s="201">
        <v>44821</v>
      </c>
      <c r="E799" s="84">
        <v>0.33333333333333331</v>
      </c>
      <c r="F799" s="3" t="s">
        <v>160</v>
      </c>
      <c r="G799" s="63" t="s">
        <v>23</v>
      </c>
      <c r="H799" s="3" t="s">
        <v>885</v>
      </c>
      <c r="I799" s="3" t="s">
        <v>352</v>
      </c>
      <c r="J799" s="68" t="s">
        <v>352</v>
      </c>
      <c r="K799" s="102" t="s">
        <v>352</v>
      </c>
    </row>
    <row r="800" spans="1:11" ht="12.75" customHeight="1">
      <c r="A800" s="5">
        <v>30269277</v>
      </c>
      <c r="B800" s="132" t="s">
        <v>354</v>
      </c>
      <c r="C800" s="47" t="s">
        <v>887</v>
      </c>
      <c r="D800" s="201">
        <v>44868</v>
      </c>
      <c r="E800" s="84">
        <v>0.625</v>
      </c>
      <c r="F800" s="3" t="s">
        <v>174</v>
      </c>
      <c r="G800" s="63" t="s">
        <v>23</v>
      </c>
      <c r="H800" s="3" t="s">
        <v>570</v>
      </c>
      <c r="I800" s="3" t="s">
        <v>352</v>
      </c>
      <c r="J800" s="68" t="s">
        <v>352</v>
      </c>
      <c r="K800" s="102" t="s">
        <v>352</v>
      </c>
    </row>
    <row r="801" spans="1:11" ht="12.75" customHeight="1">
      <c r="A801" s="5">
        <v>30281565</v>
      </c>
      <c r="B801" s="132" t="s">
        <v>132</v>
      </c>
      <c r="C801" s="47" t="s">
        <v>888</v>
      </c>
      <c r="D801" s="201">
        <v>44805</v>
      </c>
      <c r="E801" s="84">
        <v>0.79166666666666663</v>
      </c>
      <c r="F801" s="3" t="s">
        <v>143</v>
      </c>
      <c r="G801" s="63" t="s">
        <v>23</v>
      </c>
      <c r="H801" s="3" t="s">
        <v>885</v>
      </c>
      <c r="I801" s="3" t="s">
        <v>352</v>
      </c>
      <c r="J801" s="68" t="s">
        <v>352</v>
      </c>
      <c r="K801" s="102" t="s">
        <v>352</v>
      </c>
    </row>
    <row r="802" spans="1:11" ht="12.75" customHeight="1">
      <c r="A802" s="5">
        <v>30284633</v>
      </c>
      <c r="B802" s="132" t="s">
        <v>15</v>
      </c>
      <c r="C802" s="47" t="s">
        <v>889</v>
      </c>
      <c r="D802" s="201">
        <v>44850</v>
      </c>
      <c r="E802" s="84">
        <v>0.66666666666666663</v>
      </c>
      <c r="F802" s="3" t="s">
        <v>143</v>
      </c>
      <c r="G802" s="63" t="s">
        <v>23</v>
      </c>
      <c r="H802" s="3" t="s">
        <v>570</v>
      </c>
      <c r="I802" s="3" t="s">
        <v>352</v>
      </c>
      <c r="J802" s="68" t="s">
        <v>352</v>
      </c>
      <c r="K802" s="102" t="s">
        <v>352</v>
      </c>
    </row>
    <row r="803" spans="1:11" ht="12.75" customHeight="1">
      <c r="A803" s="5">
        <v>30287515</v>
      </c>
      <c r="B803" s="132" t="s">
        <v>660</v>
      </c>
      <c r="C803" s="47" t="s">
        <v>890</v>
      </c>
      <c r="D803" s="201">
        <v>44831</v>
      </c>
      <c r="E803" s="84">
        <v>0.75</v>
      </c>
      <c r="F803" s="3" t="s">
        <v>157</v>
      </c>
      <c r="G803" s="63" t="s">
        <v>23</v>
      </c>
      <c r="H803" s="3" t="s">
        <v>570</v>
      </c>
      <c r="I803" s="3" t="s">
        <v>352</v>
      </c>
      <c r="J803" s="68" t="s">
        <v>352</v>
      </c>
      <c r="K803" s="102" t="s">
        <v>352</v>
      </c>
    </row>
    <row r="804" spans="1:11" ht="12.75" customHeight="1">
      <c r="A804" s="5">
        <v>30288749</v>
      </c>
      <c r="B804" s="132" t="s">
        <v>354</v>
      </c>
      <c r="C804" s="47" t="s">
        <v>891</v>
      </c>
      <c r="D804" s="201">
        <v>44867</v>
      </c>
      <c r="E804" s="84">
        <v>0.66666666666666663</v>
      </c>
      <c r="F804" s="3" t="s">
        <v>143</v>
      </c>
      <c r="G804" s="63" t="s">
        <v>23</v>
      </c>
      <c r="H804" s="3" t="s">
        <v>570</v>
      </c>
      <c r="I804" s="3" t="s">
        <v>352</v>
      </c>
      <c r="J804" s="68" t="s">
        <v>352</v>
      </c>
      <c r="K804" s="102" t="s">
        <v>352</v>
      </c>
    </row>
    <row r="805" spans="1:11" ht="12.75" customHeight="1">
      <c r="A805" s="5">
        <v>30299829</v>
      </c>
      <c r="B805" s="132" t="s">
        <v>132</v>
      </c>
      <c r="C805" s="47" t="s">
        <v>892</v>
      </c>
      <c r="D805" s="201">
        <v>44814</v>
      </c>
      <c r="E805" s="84">
        <v>0.66666666666666663</v>
      </c>
      <c r="F805" s="3" t="s">
        <v>143</v>
      </c>
      <c r="G805" s="63" t="s">
        <v>23</v>
      </c>
      <c r="H805" s="3" t="s">
        <v>885</v>
      </c>
      <c r="I805" s="3" t="s">
        <v>352</v>
      </c>
      <c r="J805" s="68" t="s">
        <v>352</v>
      </c>
      <c r="K805" s="102" t="s">
        <v>352</v>
      </c>
    </row>
    <row r="806" spans="1:11" ht="12.75" customHeight="1">
      <c r="A806" s="5">
        <v>30307124</v>
      </c>
      <c r="B806" s="132" t="s">
        <v>855</v>
      </c>
      <c r="C806" s="47" t="s">
        <v>856</v>
      </c>
      <c r="D806" s="201">
        <v>44815</v>
      </c>
      <c r="E806" s="84">
        <v>0.54166666666666663</v>
      </c>
      <c r="F806" s="3" t="s">
        <v>157</v>
      </c>
      <c r="G806" s="63" t="s">
        <v>23</v>
      </c>
      <c r="H806" s="3" t="s">
        <v>893</v>
      </c>
      <c r="I806" s="3" t="s">
        <v>352</v>
      </c>
      <c r="J806" s="68" t="s">
        <v>352</v>
      </c>
      <c r="K806" s="102" t="s">
        <v>352</v>
      </c>
    </row>
    <row r="807" spans="1:11" ht="12.75" customHeight="1">
      <c r="A807" s="5">
        <v>30307312</v>
      </c>
      <c r="B807" s="132" t="s">
        <v>354</v>
      </c>
      <c r="C807" s="47" t="s">
        <v>894</v>
      </c>
      <c r="D807" s="201">
        <v>44840</v>
      </c>
      <c r="E807" s="84">
        <v>0.66666666666666663</v>
      </c>
      <c r="F807" s="3" t="s">
        <v>143</v>
      </c>
      <c r="G807" s="63" t="s">
        <v>23</v>
      </c>
      <c r="H807" s="3" t="s">
        <v>570</v>
      </c>
      <c r="I807" s="3" t="s">
        <v>352</v>
      </c>
      <c r="J807" s="68" t="s">
        <v>352</v>
      </c>
      <c r="K807" s="102" t="s">
        <v>352</v>
      </c>
    </row>
    <row r="808" spans="1:11" ht="12.75" customHeight="1">
      <c r="A808" s="5">
        <v>30314903</v>
      </c>
      <c r="B808" s="132" t="s">
        <v>354</v>
      </c>
      <c r="C808" s="47" t="s">
        <v>859</v>
      </c>
      <c r="D808" s="201">
        <v>44834</v>
      </c>
      <c r="E808" s="84">
        <v>0.66666666666666663</v>
      </c>
      <c r="F808" s="3" t="s">
        <v>157</v>
      </c>
      <c r="G808" s="63" t="s">
        <v>23</v>
      </c>
      <c r="H808" s="3" t="s">
        <v>570</v>
      </c>
      <c r="I808" s="3" t="s">
        <v>352</v>
      </c>
      <c r="J808" s="68" t="s">
        <v>352</v>
      </c>
      <c r="K808" s="102" t="s">
        <v>352</v>
      </c>
    </row>
    <row r="809" spans="1:11" ht="12.75" customHeight="1">
      <c r="A809" s="5">
        <v>30317555</v>
      </c>
      <c r="B809" s="132" t="s">
        <v>855</v>
      </c>
      <c r="C809" s="47" t="s">
        <v>856</v>
      </c>
      <c r="D809" s="201">
        <v>44815</v>
      </c>
      <c r="E809" s="84">
        <v>0.54166666666666663</v>
      </c>
      <c r="F809" s="3" t="s">
        <v>157</v>
      </c>
      <c r="G809" s="63" t="s">
        <v>23</v>
      </c>
      <c r="H809" s="3" t="s">
        <v>893</v>
      </c>
      <c r="I809" s="3" t="s">
        <v>352</v>
      </c>
      <c r="J809" s="68" t="s">
        <v>352</v>
      </c>
      <c r="K809" s="102" t="s">
        <v>352</v>
      </c>
    </row>
    <row r="810" spans="1:11" ht="12.75" customHeight="1">
      <c r="A810" s="47">
        <v>30322978</v>
      </c>
      <c r="B810" s="132" t="s">
        <v>534</v>
      </c>
      <c r="C810" s="47" t="s">
        <v>705</v>
      </c>
      <c r="D810" s="201">
        <v>44863</v>
      </c>
      <c r="E810" s="84">
        <v>0.375</v>
      </c>
      <c r="F810" s="3" t="s">
        <v>143</v>
      </c>
      <c r="G810" s="63" t="s">
        <v>23</v>
      </c>
      <c r="H810" s="3" t="s">
        <v>570</v>
      </c>
      <c r="I810" s="3" t="s">
        <v>352</v>
      </c>
      <c r="J810" s="68" t="s">
        <v>352</v>
      </c>
      <c r="K810" s="102" t="s">
        <v>352</v>
      </c>
    </row>
    <row r="811" spans="1:11" ht="12.75" customHeight="1">
      <c r="A811" s="5">
        <v>30325430</v>
      </c>
      <c r="B811" s="132" t="s">
        <v>855</v>
      </c>
      <c r="C811" s="47" t="s">
        <v>856</v>
      </c>
      <c r="D811" s="201">
        <v>44815</v>
      </c>
      <c r="E811" s="84">
        <v>0.54166666666666663</v>
      </c>
      <c r="F811" s="3" t="s">
        <v>157</v>
      </c>
      <c r="G811" s="63" t="s">
        <v>23</v>
      </c>
      <c r="H811" s="3" t="s">
        <v>893</v>
      </c>
      <c r="I811" s="3" t="s">
        <v>352</v>
      </c>
      <c r="J811" s="68" t="s">
        <v>352</v>
      </c>
      <c r="K811" s="102" t="s">
        <v>352</v>
      </c>
    </row>
    <row r="812" spans="1:11" ht="12.75" customHeight="1">
      <c r="A812" s="5">
        <v>30329209</v>
      </c>
      <c r="B812" s="132" t="s">
        <v>11</v>
      </c>
      <c r="C812" s="47" t="s">
        <v>179</v>
      </c>
      <c r="D812" s="201">
        <v>44898</v>
      </c>
      <c r="E812" s="84">
        <v>0.45833333333333331</v>
      </c>
      <c r="F812" s="3" t="s">
        <v>143</v>
      </c>
      <c r="G812" s="63" t="s">
        <v>23</v>
      </c>
      <c r="H812" s="3" t="s">
        <v>570</v>
      </c>
      <c r="I812" s="3" t="s">
        <v>352</v>
      </c>
      <c r="J812" s="68" t="s">
        <v>352</v>
      </c>
      <c r="K812" s="102" t="s">
        <v>352</v>
      </c>
    </row>
    <row r="813" spans="1:11" ht="12.75" customHeight="1">
      <c r="A813" s="5">
        <v>30329609</v>
      </c>
      <c r="B813" s="132" t="s">
        <v>855</v>
      </c>
      <c r="C813" s="47" t="s">
        <v>856</v>
      </c>
      <c r="D813" s="201">
        <v>44815</v>
      </c>
      <c r="E813" s="84">
        <v>0.54166666666666663</v>
      </c>
      <c r="F813" s="3" t="s">
        <v>157</v>
      </c>
      <c r="G813" s="63" t="s">
        <v>23</v>
      </c>
      <c r="H813" s="3" t="s">
        <v>895</v>
      </c>
      <c r="I813" s="3" t="s">
        <v>352</v>
      </c>
      <c r="J813" s="68" t="s">
        <v>352</v>
      </c>
      <c r="K813" s="102" t="s">
        <v>352</v>
      </c>
    </row>
    <row r="814" spans="1:11" ht="12.75" customHeight="1">
      <c r="A814" s="5">
        <v>30338456</v>
      </c>
      <c r="B814" s="132" t="s">
        <v>15</v>
      </c>
      <c r="C814" s="47" t="s">
        <v>877</v>
      </c>
      <c r="D814" s="201">
        <v>44857</v>
      </c>
      <c r="E814" s="84">
        <v>0.5</v>
      </c>
      <c r="F814" s="3" t="s">
        <v>157</v>
      </c>
      <c r="G814" s="63" t="s">
        <v>23</v>
      </c>
      <c r="H814" s="3" t="s">
        <v>570</v>
      </c>
      <c r="I814" s="3" t="s">
        <v>352</v>
      </c>
      <c r="J814" s="68" t="s">
        <v>352</v>
      </c>
      <c r="K814" s="102" t="s">
        <v>352</v>
      </c>
    </row>
    <row r="815" spans="1:11" ht="12.75" customHeight="1">
      <c r="A815" s="5">
        <v>30346367</v>
      </c>
      <c r="B815" s="132" t="s">
        <v>660</v>
      </c>
      <c r="C815" s="47" t="s">
        <v>896</v>
      </c>
      <c r="D815" s="201">
        <v>44870</v>
      </c>
      <c r="E815" s="84">
        <v>0.66666666666666663</v>
      </c>
      <c r="F815" s="3" t="s">
        <v>157</v>
      </c>
      <c r="G815" s="63" t="s">
        <v>23</v>
      </c>
      <c r="H815" s="3" t="s">
        <v>570</v>
      </c>
      <c r="I815" s="3" t="s">
        <v>352</v>
      </c>
      <c r="J815" s="68" t="s">
        <v>352</v>
      </c>
      <c r="K815" s="102" t="s">
        <v>352</v>
      </c>
    </row>
    <row r="816" spans="1:11" ht="14.25" customHeight="1">
      <c r="A816" s="47">
        <v>30349843</v>
      </c>
      <c r="B816" s="132" t="s">
        <v>591</v>
      </c>
      <c r="C816" s="47" t="s">
        <v>591</v>
      </c>
      <c r="D816" s="201">
        <v>44856</v>
      </c>
      <c r="E816" s="84">
        <v>0.70833333333333337</v>
      </c>
      <c r="F816" s="3" t="s">
        <v>143</v>
      </c>
      <c r="G816" s="85" t="s">
        <v>897</v>
      </c>
      <c r="H816" s="3" t="s">
        <v>570</v>
      </c>
      <c r="I816" s="3" t="s">
        <v>352</v>
      </c>
      <c r="J816" s="68" t="s">
        <v>352</v>
      </c>
      <c r="K816" s="102" t="s">
        <v>352</v>
      </c>
    </row>
    <row r="817" spans="1:11" ht="12.75" customHeight="1">
      <c r="A817" s="47">
        <v>30350760</v>
      </c>
      <c r="B817" s="132" t="s">
        <v>534</v>
      </c>
      <c r="C817" s="47" t="s">
        <v>898</v>
      </c>
      <c r="D817" s="201">
        <v>44849</v>
      </c>
      <c r="E817" s="84">
        <v>0.41666666666666669</v>
      </c>
      <c r="F817" s="3" t="s">
        <v>143</v>
      </c>
      <c r="G817" s="63" t="s">
        <v>23</v>
      </c>
      <c r="H817" s="3" t="s">
        <v>570</v>
      </c>
      <c r="I817" s="3" t="s">
        <v>352</v>
      </c>
      <c r="J817" s="68" t="s">
        <v>352</v>
      </c>
      <c r="K817" s="102" t="s">
        <v>352</v>
      </c>
    </row>
    <row r="818" spans="1:11" ht="12.75" customHeight="1">
      <c r="A818" s="47">
        <v>30354429</v>
      </c>
      <c r="B818" s="132" t="s">
        <v>274</v>
      </c>
      <c r="C818" s="47" t="s">
        <v>899</v>
      </c>
      <c r="D818" s="201">
        <v>44856</v>
      </c>
      <c r="E818" s="84">
        <v>0.70833333333333337</v>
      </c>
      <c r="F818" s="3" t="s">
        <v>143</v>
      </c>
      <c r="G818" s="63" t="s">
        <v>23</v>
      </c>
      <c r="H818" s="3" t="s">
        <v>570</v>
      </c>
      <c r="I818" s="3" t="s">
        <v>352</v>
      </c>
      <c r="J818" s="68" t="s">
        <v>352</v>
      </c>
      <c r="K818" s="102" t="s">
        <v>352</v>
      </c>
    </row>
    <row r="819" spans="1:11" ht="14.25" customHeight="1">
      <c r="A819" s="47">
        <v>30356480</v>
      </c>
      <c r="B819" s="132" t="s">
        <v>687</v>
      </c>
      <c r="C819" s="47" t="s">
        <v>900</v>
      </c>
      <c r="D819" s="201">
        <v>44851</v>
      </c>
      <c r="E819" s="84">
        <v>0.625</v>
      </c>
      <c r="F819" s="3" t="s">
        <v>154</v>
      </c>
      <c r="G819" s="85" t="s">
        <v>901</v>
      </c>
      <c r="H819" s="3" t="s">
        <v>570</v>
      </c>
      <c r="I819" s="3" t="s">
        <v>352</v>
      </c>
      <c r="J819" s="68" t="s">
        <v>352</v>
      </c>
      <c r="K819" s="102" t="s">
        <v>352</v>
      </c>
    </row>
    <row r="820" spans="1:11" ht="12.75" customHeight="1">
      <c r="A820" s="5">
        <v>30370504</v>
      </c>
      <c r="B820" s="132" t="s">
        <v>15</v>
      </c>
      <c r="C820" s="47" t="s">
        <v>902</v>
      </c>
      <c r="D820" s="201">
        <v>44828</v>
      </c>
      <c r="E820" s="84">
        <v>0.41666666666666669</v>
      </c>
      <c r="F820" s="3" t="s">
        <v>143</v>
      </c>
      <c r="G820" s="63" t="s">
        <v>23</v>
      </c>
      <c r="H820" s="3" t="s">
        <v>885</v>
      </c>
      <c r="I820" s="3" t="s">
        <v>352</v>
      </c>
      <c r="J820" s="68" t="s">
        <v>352</v>
      </c>
      <c r="K820" s="102" t="s">
        <v>352</v>
      </c>
    </row>
    <row r="821" spans="1:11" ht="12.75" customHeight="1">
      <c r="A821" s="5">
        <v>30378416</v>
      </c>
      <c r="B821" s="132" t="s">
        <v>11</v>
      </c>
      <c r="C821" s="47" t="s">
        <v>903</v>
      </c>
      <c r="D821" s="201">
        <v>44844</v>
      </c>
      <c r="E821" s="84">
        <v>0.83333333333333337</v>
      </c>
      <c r="F821" s="3" t="s">
        <v>180</v>
      </c>
      <c r="G821" s="63" t="s">
        <v>23</v>
      </c>
      <c r="H821" s="3" t="s">
        <v>885</v>
      </c>
      <c r="I821" s="3" t="s">
        <v>352</v>
      </c>
      <c r="J821" s="68" t="s">
        <v>352</v>
      </c>
      <c r="K821" s="102" t="s">
        <v>352</v>
      </c>
    </row>
    <row r="822" spans="1:11" ht="12.75" customHeight="1">
      <c r="A822" s="5">
        <v>30378537</v>
      </c>
      <c r="B822" s="132" t="s">
        <v>11</v>
      </c>
      <c r="C822" s="47" t="s">
        <v>903</v>
      </c>
      <c r="D822" s="201">
        <v>44848</v>
      </c>
      <c r="E822" s="84">
        <v>0.70833333333333337</v>
      </c>
      <c r="F822" s="3" t="s">
        <v>180</v>
      </c>
      <c r="G822" s="63" t="s">
        <v>23</v>
      </c>
      <c r="H822" s="3" t="s">
        <v>570</v>
      </c>
      <c r="I822" s="3" t="s">
        <v>352</v>
      </c>
      <c r="J822" s="68" t="s">
        <v>352</v>
      </c>
      <c r="K822" s="102" t="s">
        <v>352</v>
      </c>
    </row>
    <row r="823" spans="1:11" ht="12.75" customHeight="1">
      <c r="A823" s="5">
        <v>30386661</v>
      </c>
      <c r="B823" s="132" t="s">
        <v>15</v>
      </c>
      <c r="C823" s="47" t="s">
        <v>904</v>
      </c>
      <c r="D823" s="201">
        <v>44857</v>
      </c>
      <c r="E823" s="84">
        <v>0.41666666666666669</v>
      </c>
      <c r="F823" s="3" t="s">
        <v>143</v>
      </c>
      <c r="G823" s="63" t="s">
        <v>23</v>
      </c>
      <c r="H823" s="3" t="s">
        <v>570</v>
      </c>
      <c r="I823" s="3" t="s">
        <v>352</v>
      </c>
      <c r="J823" s="68" t="s">
        <v>352</v>
      </c>
      <c r="K823" s="102" t="s">
        <v>352</v>
      </c>
    </row>
    <row r="824" spans="1:11" ht="12.75" customHeight="1">
      <c r="A824" s="5">
        <v>30390736</v>
      </c>
      <c r="B824" s="132" t="s">
        <v>15</v>
      </c>
      <c r="C824" s="47" t="s">
        <v>902</v>
      </c>
      <c r="D824" s="201">
        <v>44842</v>
      </c>
      <c r="E824" s="84">
        <v>0.41666666666666669</v>
      </c>
      <c r="F824" s="3" t="s">
        <v>143</v>
      </c>
      <c r="G824" s="63" t="s">
        <v>23</v>
      </c>
      <c r="H824" s="3" t="s">
        <v>885</v>
      </c>
      <c r="I824" s="3" t="s">
        <v>352</v>
      </c>
      <c r="J824" s="68" t="s">
        <v>352</v>
      </c>
      <c r="K824" s="102" t="s">
        <v>352</v>
      </c>
    </row>
    <row r="825" spans="1:11" ht="12.75" customHeight="1">
      <c r="A825" s="5">
        <v>30392202</v>
      </c>
      <c r="B825" s="132" t="s">
        <v>11</v>
      </c>
      <c r="C825" s="47" t="s">
        <v>905</v>
      </c>
      <c r="D825" s="201">
        <v>44863</v>
      </c>
      <c r="E825" s="84">
        <v>0.83333333333333337</v>
      </c>
      <c r="F825" s="3" t="s">
        <v>143</v>
      </c>
      <c r="G825" s="63" t="s">
        <v>23</v>
      </c>
      <c r="H825" s="3" t="s">
        <v>570</v>
      </c>
      <c r="I825" s="3" t="s">
        <v>352</v>
      </c>
      <c r="J825" s="68" t="s">
        <v>352</v>
      </c>
      <c r="K825" s="102" t="s">
        <v>352</v>
      </c>
    </row>
    <row r="826" spans="1:11" ht="12.75" customHeight="1">
      <c r="A826" s="5">
        <v>30391346</v>
      </c>
      <c r="B826" s="132" t="s">
        <v>11</v>
      </c>
      <c r="C826" s="47" t="s">
        <v>906</v>
      </c>
      <c r="D826" s="201">
        <v>44854</v>
      </c>
      <c r="E826" s="84">
        <v>0.79166666666666663</v>
      </c>
      <c r="F826" s="3" t="s">
        <v>157</v>
      </c>
      <c r="G826" s="63" t="s">
        <v>23</v>
      </c>
      <c r="H826" s="3" t="s">
        <v>570</v>
      </c>
      <c r="I826" s="3" t="s">
        <v>352</v>
      </c>
      <c r="J826" s="68" t="s">
        <v>352</v>
      </c>
      <c r="K826" s="102" t="s">
        <v>352</v>
      </c>
    </row>
    <row r="827" spans="1:11" ht="12.75" customHeight="1">
      <c r="A827" s="5">
        <v>30401216</v>
      </c>
      <c r="B827" s="132" t="s">
        <v>687</v>
      </c>
      <c r="C827" s="47" t="s">
        <v>907</v>
      </c>
      <c r="D827" s="201">
        <v>44848</v>
      </c>
      <c r="E827" s="84">
        <v>0.70833333333333337</v>
      </c>
      <c r="F827" s="3" t="s">
        <v>154</v>
      </c>
      <c r="G827" s="63" t="s">
        <v>23</v>
      </c>
      <c r="H827" s="3" t="s">
        <v>570</v>
      </c>
      <c r="I827" s="3" t="s">
        <v>352</v>
      </c>
      <c r="J827" s="68" t="s">
        <v>352</v>
      </c>
      <c r="K827" s="102" t="s">
        <v>352</v>
      </c>
    </row>
    <row r="828" spans="1:11" ht="12.75" customHeight="1">
      <c r="A828" s="5">
        <v>30406658</v>
      </c>
      <c r="B828" s="132" t="s">
        <v>695</v>
      </c>
      <c r="C828" s="47" t="s">
        <v>908</v>
      </c>
      <c r="D828" s="201">
        <v>44849</v>
      </c>
      <c r="E828" s="84">
        <v>0.66666666666666663</v>
      </c>
      <c r="F828" s="3" t="s">
        <v>143</v>
      </c>
      <c r="G828" s="63" t="s">
        <v>23</v>
      </c>
      <c r="H828" s="3" t="s">
        <v>570</v>
      </c>
      <c r="I828" s="3" t="s">
        <v>352</v>
      </c>
      <c r="J828" s="68" t="s">
        <v>352</v>
      </c>
      <c r="K828" s="102" t="s">
        <v>352</v>
      </c>
    </row>
    <row r="829" spans="1:11" ht="12.75" customHeight="1">
      <c r="A829" s="5">
        <v>30407191</v>
      </c>
      <c r="B829" s="132" t="s">
        <v>844</v>
      </c>
      <c r="C829" s="47" t="s">
        <v>909</v>
      </c>
      <c r="D829" s="201">
        <v>44857</v>
      </c>
      <c r="E829" s="84">
        <v>0.5</v>
      </c>
      <c r="F829" s="3" t="s">
        <v>157</v>
      </c>
      <c r="G829" s="63" t="s">
        <v>23</v>
      </c>
      <c r="H829" s="3" t="s">
        <v>570</v>
      </c>
      <c r="I829" s="3" t="s">
        <v>352</v>
      </c>
      <c r="J829" s="68" t="s">
        <v>352</v>
      </c>
      <c r="K829" s="102" t="s">
        <v>352</v>
      </c>
    </row>
    <row r="830" spans="1:11" ht="12.75" customHeight="1">
      <c r="A830" s="5">
        <v>30413336</v>
      </c>
      <c r="B830" s="132" t="s">
        <v>354</v>
      </c>
      <c r="C830" s="47" t="s">
        <v>910</v>
      </c>
      <c r="D830" s="201">
        <v>44858</v>
      </c>
      <c r="E830" s="84">
        <v>0.66666666666666663</v>
      </c>
      <c r="F830" s="3" t="s">
        <v>143</v>
      </c>
      <c r="G830" s="63" t="s">
        <v>23</v>
      </c>
      <c r="H830" s="3" t="s">
        <v>570</v>
      </c>
      <c r="I830" s="3" t="s">
        <v>352</v>
      </c>
      <c r="J830" s="68" t="s">
        <v>352</v>
      </c>
      <c r="K830" s="102" t="s">
        <v>352</v>
      </c>
    </row>
    <row r="831" spans="1:11" ht="12.75" customHeight="1">
      <c r="A831" s="5">
        <v>30412976</v>
      </c>
      <c r="B831" s="132" t="s">
        <v>354</v>
      </c>
      <c r="C831" s="47" t="s">
        <v>911</v>
      </c>
      <c r="D831" s="201">
        <v>44882</v>
      </c>
      <c r="E831" s="84">
        <v>0.66666666666666663</v>
      </c>
      <c r="F831" s="3" t="s">
        <v>143</v>
      </c>
      <c r="G831" s="63" t="s">
        <v>23</v>
      </c>
      <c r="H831" s="3" t="s">
        <v>570</v>
      </c>
      <c r="I831" s="3" t="s">
        <v>352</v>
      </c>
      <c r="J831" s="68" t="s">
        <v>352</v>
      </c>
      <c r="K831" s="102" t="s">
        <v>352</v>
      </c>
    </row>
    <row r="832" spans="1:11" ht="12.75" customHeight="1">
      <c r="A832" s="5">
        <v>30440024</v>
      </c>
      <c r="B832" s="132" t="s">
        <v>844</v>
      </c>
      <c r="C832" s="47" t="s">
        <v>912</v>
      </c>
      <c r="D832" s="201">
        <v>44854</v>
      </c>
      <c r="E832" s="84">
        <v>0.41666666666666669</v>
      </c>
      <c r="F832" s="3" t="s">
        <v>160</v>
      </c>
      <c r="G832" s="63" t="s">
        <v>23</v>
      </c>
      <c r="H832" s="3" t="s">
        <v>570</v>
      </c>
      <c r="I832" s="3" t="s">
        <v>352</v>
      </c>
      <c r="J832" s="68" t="s">
        <v>352</v>
      </c>
      <c r="K832" s="102" t="s">
        <v>352</v>
      </c>
    </row>
    <row r="833" spans="1:11" ht="12.75" customHeight="1">
      <c r="A833" s="5">
        <v>30443661</v>
      </c>
      <c r="B833" s="132" t="s">
        <v>132</v>
      </c>
      <c r="C833" s="47" t="s">
        <v>913</v>
      </c>
      <c r="D833" s="201">
        <v>44871</v>
      </c>
      <c r="E833" s="84">
        <v>0.75</v>
      </c>
      <c r="F833" s="3" t="s">
        <v>143</v>
      </c>
      <c r="G833" s="63" t="s">
        <v>23</v>
      </c>
      <c r="H833" s="3" t="s">
        <v>570</v>
      </c>
      <c r="I833" s="3" t="s">
        <v>352</v>
      </c>
      <c r="J833" s="68" t="s">
        <v>352</v>
      </c>
      <c r="K833" s="102" t="s">
        <v>352</v>
      </c>
    </row>
    <row r="834" spans="1:11" ht="12.75" customHeight="1">
      <c r="A834" s="5">
        <v>30444528</v>
      </c>
      <c r="B834" s="132" t="s">
        <v>15</v>
      </c>
      <c r="C834" s="47" t="s">
        <v>914</v>
      </c>
      <c r="D834" s="201">
        <v>44878</v>
      </c>
      <c r="E834" s="84">
        <v>0.41666666666666669</v>
      </c>
      <c r="F834" s="3" t="s">
        <v>143</v>
      </c>
      <c r="G834" s="63" t="s">
        <v>23</v>
      </c>
      <c r="H834" s="3" t="s">
        <v>570</v>
      </c>
      <c r="I834" s="3" t="s">
        <v>352</v>
      </c>
      <c r="J834" s="68" t="s">
        <v>352</v>
      </c>
      <c r="K834" s="102" t="s">
        <v>352</v>
      </c>
    </row>
    <row r="835" spans="1:11" ht="12.75" customHeight="1">
      <c r="A835" s="47">
        <v>30449852</v>
      </c>
      <c r="B835" s="132" t="s">
        <v>354</v>
      </c>
      <c r="C835" s="47" t="s">
        <v>915</v>
      </c>
      <c r="D835" s="201">
        <v>44889</v>
      </c>
      <c r="E835" s="84">
        <v>0.66666666666666663</v>
      </c>
      <c r="F835" s="3" t="s">
        <v>752</v>
      </c>
      <c r="G835" s="63" t="s">
        <v>23</v>
      </c>
      <c r="H835" s="3" t="s">
        <v>570</v>
      </c>
      <c r="I835" s="3" t="s">
        <v>352</v>
      </c>
      <c r="J835" s="68" t="s">
        <v>352</v>
      </c>
      <c r="K835" s="102" t="s">
        <v>352</v>
      </c>
    </row>
    <row r="836" spans="1:11" ht="12.75" customHeight="1">
      <c r="A836" s="47">
        <v>30450568</v>
      </c>
      <c r="B836" s="132" t="s">
        <v>354</v>
      </c>
      <c r="C836" s="47" t="s">
        <v>916</v>
      </c>
      <c r="D836" s="201">
        <v>44890</v>
      </c>
      <c r="E836" s="84">
        <v>0.75</v>
      </c>
      <c r="F836" s="3" t="s">
        <v>752</v>
      </c>
      <c r="G836" s="63" t="s">
        <v>23</v>
      </c>
      <c r="H836" s="3" t="s">
        <v>570</v>
      </c>
      <c r="I836" s="3" t="s">
        <v>352</v>
      </c>
      <c r="J836" s="68" t="s">
        <v>352</v>
      </c>
      <c r="K836" s="102" t="s">
        <v>352</v>
      </c>
    </row>
    <row r="837" spans="1:11" ht="12.75" customHeight="1">
      <c r="A837" s="5">
        <v>30493065</v>
      </c>
      <c r="B837" s="132" t="s">
        <v>15</v>
      </c>
      <c r="C837" s="47" t="s">
        <v>917</v>
      </c>
      <c r="D837" s="201">
        <v>44871</v>
      </c>
      <c r="E837" s="84">
        <v>0.41666666666666669</v>
      </c>
      <c r="F837" s="3" t="s">
        <v>180</v>
      </c>
      <c r="G837" s="63" t="s">
        <v>23</v>
      </c>
      <c r="H837" s="3" t="s">
        <v>570</v>
      </c>
      <c r="I837" s="3" t="s">
        <v>352</v>
      </c>
      <c r="J837" s="68" t="s">
        <v>352</v>
      </c>
      <c r="K837" s="102" t="s">
        <v>352</v>
      </c>
    </row>
    <row r="838" spans="1:11" ht="12.75" customHeight="1">
      <c r="A838" s="5">
        <v>30497076</v>
      </c>
      <c r="B838" s="132" t="s">
        <v>11</v>
      </c>
      <c r="C838" s="47" t="s">
        <v>918</v>
      </c>
      <c r="D838" s="201">
        <v>44877</v>
      </c>
      <c r="E838" s="84">
        <v>0.58333333333333337</v>
      </c>
      <c r="F838" s="3" t="s">
        <v>143</v>
      </c>
      <c r="G838" s="63" t="s">
        <v>23</v>
      </c>
      <c r="H838" s="3" t="s">
        <v>570</v>
      </c>
      <c r="I838" s="3" t="s">
        <v>352</v>
      </c>
      <c r="J838" s="68" t="s">
        <v>352</v>
      </c>
      <c r="K838" s="102" t="s">
        <v>352</v>
      </c>
    </row>
    <row r="839" spans="1:11" ht="12.75" customHeight="1">
      <c r="A839" s="47">
        <v>30498278</v>
      </c>
      <c r="B839" s="132" t="s">
        <v>534</v>
      </c>
      <c r="C839" s="47" t="s">
        <v>919</v>
      </c>
      <c r="D839" s="201">
        <v>44884</v>
      </c>
      <c r="E839" s="84">
        <v>0.41666666666666669</v>
      </c>
      <c r="F839" s="3" t="s">
        <v>143</v>
      </c>
      <c r="G839" s="63" t="s">
        <v>23</v>
      </c>
      <c r="H839" s="3" t="s">
        <v>570</v>
      </c>
      <c r="I839" s="3" t="s">
        <v>352</v>
      </c>
      <c r="J839" s="68" t="s">
        <v>352</v>
      </c>
      <c r="K839" s="102" t="s">
        <v>352</v>
      </c>
    </row>
    <row r="840" spans="1:11" ht="12.75" customHeight="1">
      <c r="A840" s="5">
        <v>30499862</v>
      </c>
      <c r="B840" s="132" t="s">
        <v>811</v>
      </c>
      <c r="C840" s="47" t="s">
        <v>920</v>
      </c>
      <c r="D840" s="201">
        <v>44873</v>
      </c>
      <c r="E840" s="84">
        <v>0.66666666666666663</v>
      </c>
      <c r="F840" s="3" t="s">
        <v>143</v>
      </c>
      <c r="G840" s="63" t="s">
        <v>23</v>
      </c>
      <c r="H840" s="3" t="s">
        <v>570</v>
      </c>
      <c r="I840" s="3" t="s">
        <v>352</v>
      </c>
      <c r="J840" s="68" t="s">
        <v>352</v>
      </c>
      <c r="K840" s="102" t="s">
        <v>352</v>
      </c>
    </row>
    <row r="841" spans="1:11" ht="12.75" customHeight="1">
      <c r="A841" s="47">
        <v>30499466</v>
      </c>
      <c r="B841" s="132" t="s">
        <v>81</v>
      </c>
      <c r="C841" s="47" t="s">
        <v>179</v>
      </c>
      <c r="D841" s="201">
        <v>44872</v>
      </c>
      <c r="E841" s="84">
        <v>0.41666666666666669</v>
      </c>
      <c r="F841" s="3" t="s">
        <v>143</v>
      </c>
      <c r="G841" s="63" t="s">
        <v>23</v>
      </c>
      <c r="H841" s="3" t="s">
        <v>570</v>
      </c>
      <c r="I841" s="3" t="s">
        <v>352</v>
      </c>
      <c r="J841" s="68" t="s">
        <v>352</v>
      </c>
      <c r="K841" s="102" t="s">
        <v>352</v>
      </c>
    </row>
    <row r="842" spans="1:11" ht="12.75" customHeight="1">
      <c r="A842" s="47">
        <v>30511118</v>
      </c>
      <c r="B842" s="132" t="s">
        <v>354</v>
      </c>
      <c r="C842" s="260" t="s">
        <v>674</v>
      </c>
      <c r="D842" s="201">
        <v>44893</v>
      </c>
      <c r="E842" s="84">
        <v>0.66666666666666663</v>
      </c>
      <c r="F842" s="3" t="s">
        <v>143</v>
      </c>
      <c r="G842" s="63" t="s">
        <v>23</v>
      </c>
      <c r="H842" s="3" t="s">
        <v>570</v>
      </c>
      <c r="I842" s="3" t="s">
        <v>352</v>
      </c>
      <c r="J842" s="68" t="s">
        <v>352</v>
      </c>
      <c r="K842" s="102" t="s">
        <v>352</v>
      </c>
    </row>
    <row r="843" spans="1:11" ht="12.75" customHeight="1">
      <c r="A843" s="5">
        <v>30512821</v>
      </c>
      <c r="B843" s="132" t="s">
        <v>132</v>
      </c>
      <c r="C843" s="47" t="s">
        <v>921</v>
      </c>
      <c r="D843" s="201">
        <v>44870</v>
      </c>
      <c r="E843" s="84">
        <v>0.70833333333333337</v>
      </c>
      <c r="F843" s="3" t="s">
        <v>143</v>
      </c>
      <c r="G843" s="63" t="s">
        <v>23</v>
      </c>
      <c r="H843" s="3" t="s">
        <v>570</v>
      </c>
      <c r="I843" s="3" t="s">
        <v>352</v>
      </c>
      <c r="J843" s="68" t="s">
        <v>352</v>
      </c>
      <c r="K843" s="102" t="s">
        <v>352</v>
      </c>
    </row>
    <row r="844" spans="1:11" ht="12.75" customHeight="1">
      <c r="A844" s="5">
        <v>30515092</v>
      </c>
      <c r="B844" s="132" t="s">
        <v>534</v>
      </c>
      <c r="C844" s="87">
        <v>36617</v>
      </c>
      <c r="D844" s="201">
        <v>44891</v>
      </c>
      <c r="E844" s="84">
        <v>0.41666666666666669</v>
      </c>
      <c r="F844" s="3" t="s">
        <v>143</v>
      </c>
      <c r="G844" s="97" t="s">
        <v>23</v>
      </c>
      <c r="H844" s="3" t="s">
        <v>570</v>
      </c>
      <c r="I844" s="261" t="s">
        <v>922</v>
      </c>
      <c r="J844" s="363" t="s">
        <v>23</v>
      </c>
      <c r="K844" s="103" t="s">
        <v>23</v>
      </c>
    </row>
    <row r="845" spans="1:11" ht="12.75" customHeight="1">
      <c r="A845" s="5">
        <v>30520776</v>
      </c>
      <c r="B845" s="132" t="s">
        <v>354</v>
      </c>
      <c r="C845" s="86">
        <v>44678</v>
      </c>
      <c r="D845" s="201">
        <v>44860</v>
      </c>
      <c r="E845" s="84">
        <v>0.66666666666666663</v>
      </c>
      <c r="F845" s="3" t="s">
        <v>143</v>
      </c>
      <c r="G845" s="63" t="s">
        <v>23</v>
      </c>
      <c r="H845" s="3" t="s">
        <v>570</v>
      </c>
      <c r="I845" s="3" t="s">
        <v>352</v>
      </c>
      <c r="J845" s="68" t="s">
        <v>352</v>
      </c>
      <c r="K845" s="102" t="s">
        <v>352</v>
      </c>
    </row>
    <row r="846" spans="1:11" ht="12.75" customHeight="1">
      <c r="A846" s="5">
        <v>30522130</v>
      </c>
      <c r="B846" s="132" t="s">
        <v>534</v>
      </c>
      <c r="C846" s="47" t="s">
        <v>923</v>
      </c>
      <c r="D846" s="201">
        <v>44855</v>
      </c>
      <c r="E846" s="84">
        <v>0.75</v>
      </c>
      <c r="F846" s="3" t="s">
        <v>143</v>
      </c>
      <c r="G846" s="63" t="s">
        <v>23</v>
      </c>
      <c r="H846" s="3" t="s">
        <v>792</v>
      </c>
      <c r="I846" s="3" t="s">
        <v>352</v>
      </c>
      <c r="J846" s="68" t="s">
        <v>352</v>
      </c>
      <c r="K846" s="102" t="s">
        <v>352</v>
      </c>
    </row>
    <row r="847" spans="1:11" ht="12.75" customHeight="1">
      <c r="A847" s="47">
        <v>30524699</v>
      </c>
      <c r="B847" s="132" t="s">
        <v>591</v>
      </c>
      <c r="C847" s="47" t="s">
        <v>924</v>
      </c>
      <c r="D847" s="201">
        <v>44861</v>
      </c>
      <c r="E847" s="84">
        <v>0.75</v>
      </c>
      <c r="F847" s="3" t="s">
        <v>180</v>
      </c>
      <c r="G847" s="63" t="s">
        <v>23</v>
      </c>
      <c r="H847" s="3" t="s">
        <v>570</v>
      </c>
      <c r="I847" s="3" t="s">
        <v>352</v>
      </c>
      <c r="J847" s="68" t="s">
        <v>352</v>
      </c>
      <c r="K847" s="102" t="s">
        <v>352</v>
      </c>
    </row>
    <row r="848" spans="1:11" ht="12.75" customHeight="1">
      <c r="A848" s="47">
        <v>30524952</v>
      </c>
      <c r="B848" s="132" t="s">
        <v>354</v>
      </c>
      <c r="C848" s="47" t="s">
        <v>863</v>
      </c>
      <c r="D848" s="201">
        <v>44872</v>
      </c>
      <c r="E848" s="84">
        <v>0.66666666666666663</v>
      </c>
      <c r="F848" s="3" t="s">
        <v>752</v>
      </c>
      <c r="G848" s="63" t="s">
        <v>23</v>
      </c>
      <c r="H848" s="3" t="s">
        <v>570</v>
      </c>
      <c r="I848" s="3" t="s">
        <v>352</v>
      </c>
      <c r="J848" s="68" t="s">
        <v>352</v>
      </c>
      <c r="K848" s="102" t="s">
        <v>352</v>
      </c>
    </row>
    <row r="849" spans="1:11" ht="12.75" customHeight="1">
      <c r="A849" s="47">
        <v>30528900</v>
      </c>
      <c r="B849" s="132" t="s">
        <v>534</v>
      </c>
      <c r="C849" s="47" t="s">
        <v>925</v>
      </c>
      <c r="D849" s="201">
        <v>44862</v>
      </c>
      <c r="E849" s="84">
        <v>0.75</v>
      </c>
      <c r="F849" s="3" t="s">
        <v>143</v>
      </c>
      <c r="G849" s="63" t="s">
        <v>23</v>
      </c>
      <c r="H849" s="3" t="s">
        <v>570</v>
      </c>
      <c r="I849" s="3" t="s">
        <v>352</v>
      </c>
      <c r="J849" s="68" t="s">
        <v>352</v>
      </c>
      <c r="K849" s="102" t="s">
        <v>352</v>
      </c>
    </row>
    <row r="850" spans="1:11" ht="12.75" customHeight="1">
      <c r="A850" s="47">
        <v>30530109</v>
      </c>
      <c r="B850" s="132" t="s">
        <v>81</v>
      </c>
      <c r="C850" s="47" t="s">
        <v>926</v>
      </c>
      <c r="D850" s="201">
        <v>44862</v>
      </c>
      <c r="E850" s="84">
        <v>0.75</v>
      </c>
      <c r="F850" s="3" t="s">
        <v>752</v>
      </c>
      <c r="G850" s="63" t="s">
        <v>23</v>
      </c>
      <c r="H850" s="3" t="s">
        <v>570</v>
      </c>
      <c r="I850" s="3" t="s">
        <v>352</v>
      </c>
      <c r="J850" s="68" t="s">
        <v>352</v>
      </c>
      <c r="K850" s="102" t="s">
        <v>352</v>
      </c>
    </row>
    <row r="851" spans="1:11" ht="12.75" customHeight="1">
      <c r="A851" s="5">
        <v>30537664</v>
      </c>
      <c r="B851" s="132" t="s">
        <v>354</v>
      </c>
      <c r="C851" s="47" t="s">
        <v>46</v>
      </c>
      <c r="D851" s="201">
        <v>44901</v>
      </c>
      <c r="E851" s="84">
        <v>0.625</v>
      </c>
      <c r="F851" s="3" t="s">
        <v>143</v>
      </c>
      <c r="G851" s="63" t="s">
        <v>23</v>
      </c>
      <c r="H851" s="3" t="s">
        <v>570</v>
      </c>
      <c r="I851" s="3" t="s">
        <v>352</v>
      </c>
      <c r="J851" s="68" t="s">
        <v>352</v>
      </c>
      <c r="K851" s="102" t="s">
        <v>352</v>
      </c>
    </row>
    <row r="852" spans="1:11" ht="12.75" customHeight="1">
      <c r="A852" s="5">
        <v>30537864</v>
      </c>
      <c r="B852" s="132" t="s">
        <v>15</v>
      </c>
      <c r="C852" s="47" t="s">
        <v>927</v>
      </c>
      <c r="D852" s="201">
        <v>44899</v>
      </c>
      <c r="E852" s="84">
        <v>0.41666666666666669</v>
      </c>
      <c r="F852" s="3" t="s">
        <v>143</v>
      </c>
      <c r="G852" s="63" t="s">
        <v>23</v>
      </c>
      <c r="H852" s="3" t="s">
        <v>570</v>
      </c>
      <c r="I852" s="3" t="s">
        <v>352</v>
      </c>
      <c r="J852" s="68" t="s">
        <v>352</v>
      </c>
      <c r="K852" s="102" t="s">
        <v>352</v>
      </c>
    </row>
    <row r="853" spans="1:11" ht="12.75" customHeight="1">
      <c r="A853" s="5">
        <v>30539846</v>
      </c>
      <c r="B853" s="132" t="s">
        <v>15</v>
      </c>
      <c r="C853" s="47" t="s">
        <v>928</v>
      </c>
      <c r="D853" s="201">
        <v>44892</v>
      </c>
      <c r="E853" s="84">
        <v>0.375</v>
      </c>
      <c r="F853" s="3" t="s">
        <v>752</v>
      </c>
      <c r="G853" s="63" t="s">
        <v>23</v>
      </c>
      <c r="H853" s="3" t="s">
        <v>570</v>
      </c>
      <c r="I853" s="3" t="s">
        <v>352</v>
      </c>
      <c r="J853" s="68" t="s">
        <v>352</v>
      </c>
      <c r="K853" s="102" t="s">
        <v>352</v>
      </c>
    </row>
    <row r="854" spans="1:11" ht="12.75" customHeight="1">
      <c r="A854" s="5">
        <v>30541070</v>
      </c>
      <c r="B854" s="132" t="s">
        <v>15</v>
      </c>
      <c r="C854" s="47" t="s">
        <v>928</v>
      </c>
      <c r="D854" s="201">
        <v>44892</v>
      </c>
      <c r="E854" s="84">
        <v>0.375</v>
      </c>
      <c r="F854" s="3" t="s">
        <v>752</v>
      </c>
      <c r="G854" s="63" t="s">
        <v>23</v>
      </c>
      <c r="H854" s="3" t="s">
        <v>570</v>
      </c>
      <c r="I854" s="3" t="s">
        <v>352</v>
      </c>
      <c r="J854" s="68" t="s">
        <v>352</v>
      </c>
      <c r="K854" s="102" t="s">
        <v>352</v>
      </c>
    </row>
    <row r="855" spans="1:11" ht="12.75" customHeight="1">
      <c r="A855" s="5">
        <v>30546633</v>
      </c>
      <c r="B855" s="132" t="s">
        <v>591</v>
      </c>
      <c r="C855" s="47" t="s">
        <v>839</v>
      </c>
      <c r="D855" s="201">
        <v>44867</v>
      </c>
      <c r="E855" s="84">
        <v>0.75</v>
      </c>
      <c r="F855" s="3" t="s">
        <v>752</v>
      </c>
      <c r="G855" s="63" t="s">
        <v>23</v>
      </c>
      <c r="H855" s="3" t="s">
        <v>570</v>
      </c>
      <c r="I855" s="3" t="s">
        <v>352</v>
      </c>
      <c r="J855" s="68" t="s">
        <v>352</v>
      </c>
      <c r="K855" s="102" t="s">
        <v>352</v>
      </c>
    </row>
    <row r="856" spans="1:11" ht="12.75" customHeight="1">
      <c r="A856" s="5">
        <v>30547268</v>
      </c>
      <c r="B856" s="132" t="s">
        <v>15</v>
      </c>
      <c r="C856" s="47" t="s">
        <v>929</v>
      </c>
      <c r="D856" s="201">
        <v>44891</v>
      </c>
      <c r="E856" s="84">
        <v>0.41666666666666669</v>
      </c>
      <c r="F856" s="3" t="s">
        <v>180</v>
      </c>
      <c r="G856" s="63" t="s">
        <v>23</v>
      </c>
      <c r="H856" s="3" t="s">
        <v>570</v>
      </c>
      <c r="I856" s="3" t="s">
        <v>352</v>
      </c>
      <c r="J856" s="68" t="s">
        <v>352</v>
      </c>
      <c r="K856" s="102" t="s">
        <v>352</v>
      </c>
    </row>
    <row r="857" spans="1:11" ht="12.75" customHeight="1">
      <c r="A857" s="5">
        <v>30548027</v>
      </c>
      <c r="B857" s="132" t="s">
        <v>354</v>
      </c>
      <c r="C857" s="47" t="s">
        <v>930</v>
      </c>
      <c r="D857" s="201">
        <v>44893</v>
      </c>
      <c r="E857" s="84">
        <v>0.625</v>
      </c>
      <c r="F857" s="3" t="s">
        <v>143</v>
      </c>
      <c r="G857" s="63" t="s">
        <v>23</v>
      </c>
      <c r="H857" s="3" t="s">
        <v>570</v>
      </c>
      <c r="I857" s="3" t="s">
        <v>352</v>
      </c>
      <c r="J857" s="68" t="s">
        <v>352</v>
      </c>
      <c r="K857" s="102" t="s">
        <v>352</v>
      </c>
    </row>
    <row r="858" spans="1:11" ht="12.75" customHeight="1">
      <c r="A858" s="5">
        <v>30549618</v>
      </c>
      <c r="B858" s="132" t="s">
        <v>15</v>
      </c>
      <c r="C858" s="47" t="s">
        <v>839</v>
      </c>
      <c r="D858" s="201">
        <v>44877</v>
      </c>
      <c r="E858" s="84">
        <v>0.66666666666666663</v>
      </c>
      <c r="F858" s="3" t="s">
        <v>180</v>
      </c>
      <c r="G858" s="63" t="s">
        <v>23</v>
      </c>
      <c r="H858" s="3" t="s">
        <v>570</v>
      </c>
      <c r="I858" s="3" t="s">
        <v>352</v>
      </c>
      <c r="J858" s="68" t="s">
        <v>352</v>
      </c>
      <c r="K858" s="102" t="s">
        <v>352</v>
      </c>
    </row>
    <row r="859" spans="1:11" ht="12.75" customHeight="1">
      <c r="A859" s="5">
        <v>30550881</v>
      </c>
      <c r="B859" s="132" t="s">
        <v>81</v>
      </c>
      <c r="C859" s="47" t="s">
        <v>886</v>
      </c>
      <c r="D859" s="201">
        <v>44891</v>
      </c>
      <c r="E859" s="88">
        <v>0.41666666666666669</v>
      </c>
      <c r="F859" s="3" t="s">
        <v>752</v>
      </c>
      <c r="G859" s="63" t="s">
        <v>23</v>
      </c>
      <c r="H859" s="3" t="s">
        <v>570</v>
      </c>
      <c r="I859" s="3" t="s">
        <v>352</v>
      </c>
      <c r="J859" s="68" t="s">
        <v>352</v>
      </c>
      <c r="K859" s="102" t="s">
        <v>352</v>
      </c>
    </row>
    <row r="860" spans="1:11" ht="12.75" customHeight="1">
      <c r="A860" s="5">
        <v>30567668</v>
      </c>
      <c r="B860" s="132" t="s">
        <v>591</v>
      </c>
      <c r="C860" s="47" t="s">
        <v>874</v>
      </c>
      <c r="D860" s="201">
        <v>44869</v>
      </c>
      <c r="E860" s="84">
        <v>0.75</v>
      </c>
      <c r="F860" s="3" t="s">
        <v>157</v>
      </c>
      <c r="G860" s="63" t="s">
        <v>23</v>
      </c>
      <c r="H860" s="3" t="s">
        <v>570</v>
      </c>
      <c r="I860" s="3" t="s">
        <v>352</v>
      </c>
      <c r="J860" s="68" t="s">
        <v>352</v>
      </c>
      <c r="K860" s="102" t="s">
        <v>352</v>
      </c>
    </row>
    <row r="861" spans="1:11" ht="12.75" customHeight="1">
      <c r="A861" s="5">
        <v>30567828</v>
      </c>
      <c r="B861" s="132" t="s">
        <v>354</v>
      </c>
      <c r="C861" s="47" t="s">
        <v>931</v>
      </c>
      <c r="D861" s="201">
        <v>44893</v>
      </c>
      <c r="E861" s="84">
        <v>0.625</v>
      </c>
      <c r="F861" s="3" t="s">
        <v>157</v>
      </c>
      <c r="G861" s="63" t="s">
        <v>23</v>
      </c>
      <c r="H861" s="3" t="s">
        <v>570</v>
      </c>
      <c r="I861" s="3" t="s">
        <v>352</v>
      </c>
      <c r="J861" s="68" t="s">
        <v>352</v>
      </c>
      <c r="K861" s="102" t="s">
        <v>352</v>
      </c>
    </row>
    <row r="862" spans="1:11" ht="12.75" customHeight="1">
      <c r="A862" s="5">
        <v>30570777</v>
      </c>
      <c r="B862" s="132" t="s">
        <v>354</v>
      </c>
      <c r="C862" s="47" t="s">
        <v>932</v>
      </c>
      <c r="D862" s="201">
        <v>44874</v>
      </c>
      <c r="E862" s="84">
        <v>0.66666666666666663</v>
      </c>
      <c r="F862" s="3" t="s">
        <v>143</v>
      </c>
      <c r="G862" s="63" t="s">
        <v>23</v>
      </c>
      <c r="H862" s="3" t="s">
        <v>570</v>
      </c>
      <c r="I862" s="3" t="s">
        <v>352</v>
      </c>
      <c r="J862" s="68" t="s">
        <v>352</v>
      </c>
      <c r="K862" s="102" t="s">
        <v>352</v>
      </c>
    </row>
    <row r="863" spans="1:11" ht="12.75" customHeight="1">
      <c r="A863" s="5">
        <v>30571171</v>
      </c>
      <c r="B863" s="132" t="s">
        <v>354</v>
      </c>
      <c r="C863" s="47" t="s">
        <v>933</v>
      </c>
      <c r="D863" s="201">
        <v>44872</v>
      </c>
      <c r="E863" s="84">
        <v>0.66666666666666663</v>
      </c>
      <c r="F863" s="3" t="s">
        <v>143</v>
      </c>
      <c r="G863" s="63" t="s">
        <v>23</v>
      </c>
      <c r="H863" s="3" t="s">
        <v>570</v>
      </c>
      <c r="I863" s="3" t="s">
        <v>352</v>
      </c>
      <c r="J863" s="68" t="s">
        <v>352</v>
      </c>
      <c r="K863" s="102" t="s">
        <v>352</v>
      </c>
    </row>
    <row r="864" spans="1:11" ht="12.75" customHeight="1">
      <c r="A864" s="5">
        <v>30579173</v>
      </c>
      <c r="B864" s="132" t="s">
        <v>591</v>
      </c>
      <c r="C864" s="47" t="s">
        <v>934</v>
      </c>
      <c r="D864" s="201">
        <v>44870</v>
      </c>
      <c r="E864" s="84">
        <v>0.75</v>
      </c>
      <c r="F864" s="3" t="s">
        <v>157</v>
      </c>
      <c r="G864" s="63" t="s">
        <v>23</v>
      </c>
      <c r="H864" s="3" t="s">
        <v>570</v>
      </c>
      <c r="I864" s="3" t="s">
        <v>352</v>
      </c>
      <c r="J864" s="68" t="s">
        <v>352</v>
      </c>
      <c r="K864" s="102" t="s">
        <v>352</v>
      </c>
    </row>
    <row r="865" spans="1:11" ht="12.75" customHeight="1">
      <c r="A865" s="5">
        <v>30579210</v>
      </c>
      <c r="B865" s="132" t="s">
        <v>59</v>
      </c>
      <c r="C865" s="47" t="s">
        <v>935</v>
      </c>
      <c r="D865" s="201">
        <v>44890</v>
      </c>
      <c r="E865" s="84">
        <v>0.83333333333333337</v>
      </c>
      <c r="F865" s="3" t="s">
        <v>157</v>
      </c>
      <c r="G865" s="63" t="s">
        <v>23</v>
      </c>
      <c r="H865" s="3" t="s">
        <v>570</v>
      </c>
      <c r="I865" s="3" t="s">
        <v>352</v>
      </c>
      <c r="J865" s="68" t="s">
        <v>352</v>
      </c>
      <c r="K865" s="102" t="s">
        <v>352</v>
      </c>
    </row>
    <row r="866" spans="1:11" ht="12.75" customHeight="1">
      <c r="A866" s="5">
        <v>30580506</v>
      </c>
      <c r="B866" s="132" t="s">
        <v>15</v>
      </c>
      <c r="C866" s="47" t="s">
        <v>936</v>
      </c>
      <c r="D866" s="201">
        <v>44905</v>
      </c>
      <c r="E866" s="84">
        <v>0.375</v>
      </c>
      <c r="F866" s="3" t="s">
        <v>143</v>
      </c>
      <c r="G866" s="63" t="s">
        <v>23</v>
      </c>
      <c r="H866" s="3" t="s">
        <v>570</v>
      </c>
      <c r="I866" s="3" t="s">
        <v>352</v>
      </c>
      <c r="J866" s="68" t="s">
        <v>352</v>
      </c>
      <c r="K866" s="102" t="s">
        <v>352</v>
      </c>
    </row>
    <row r="867" spans="1:11" ht="12.75" customHeight="1">
      <c r="A867" s="5">
        <v>30579951</v>
      </c>
      <c r="B867" s="132" t="s">
        <v>11</v>
      </c>
      <c r="C867" s="47" t="s">
        <v>937</v>
      </c>
      <c r="D867" s="201">
        <v>44891</v>
      </c>
      <c r="E867" s="84">
        <v>0.41666666666666669</v>
      </c>
      <c r="F867" s="3" t="s">
        <v>160</v>
      </c>
      <c r="G867" s="63" t="s">
        <v>23</v>
      </c>
      <c r="H867" s="3" t="s">
        <v>570</v>
      </c>
      <c r="I867" s="3" t="s">
        <v>352</v>
      </c>
      <c r="J867" s="68" t="s">
        <v>352</v>
      </c>
      <c r="K867" s="102" t="s">
        <v>352</v>
      </c>
    </row>
    <row r="868" spans="1:11" ht="12.75" customHeight="1">
      <c r="A868" s="23">
        <v>30583085</v>
      </c>
      <c r="B868" s="132" t="s">
        <v>534</v>
      </c>
      <c r="C868" s="47" t="s">
        <v>938</v>
      </c>
      <c r="D868" s="201">
        <v>44885</v>
      </c>
      <c r="E868" s="84">
        <v>0.45833333333333331</v>
      </c>
      <c r="F868" s="3" t="s">
        <v>143</v>
      </c>
      <c r="G868" s="63" t="s">
        <v>23</v>
      </c>
      <c r="H868" s="3" t="s">
        <v>570</v>
      </c>
      <c r="I868" s="3" t="s">
        <v>352</v>
      </c>
      <c r="J868" s="68" t="s">
        <v>352</v>
      </c>
      <c r="K868" s="102" t="s">
        <v>352</v>
      </c>
    </row>
    <row r="869" spans="1:11" ht="12.75" customHeight="1">
      <c r="A869" s="5">
        <v>30596834</v>
      </c>
      <c r="B869" s="132" t="s">
        <v>354</v>
      </c>
      <c r="C869" s="47" t="s">
        <v>178</v>
      </c>
      <c r="D869" s="201">
        <v>44907</v>
      </c>
      <c r="E869" s="84">
        <v>0.625</v>
      </c>
      <c r="F869" s="3" t="s">
        <v>143</v>
      </c>
      <c r="G869" s="63" t="s">
        <v>23</v>
      </c>
      <c r="H869" s="3" t="s">
        <v>570</v>
      </c>
      <c r="I869" s="3" t="s">
        <v>352</v>
      </c>
      <c r="J869" s="68" t="s">
        <v>352</v>
      </c>
      <c r="K869" s="102" t="s">
        <v>352</v>
      </c>
    </row>
    <row r="870" spans="1:11" ht="12.75" customHeight="1">
      <c r="A870" s="5">
        <v>30599302</v>
      </c>
      <c r="B870" s="132" t="s">
        <v>15</v>
      </c>
      <c r="C870" s="47" t="s">
        <v>243</v>
      </c>
      <c r="D870" s="201">
        <v>44878</v>
      </c>
      <c r="E870" s="84">
        <v>0.41666666666666669</v>
      </c>
      <c r="F870" s="3" t="s">
        <v>143</v>
      </c>
      <c r="G870" s="63" t="s">
        <v>23</v>
      </c>
      <c r="H870" s="3" t="s">
        <v>570</v>
      </c>
      <c r="I870" s="3" t="s">
        <v>352</v>
      </c>
      <c r="J870" s="68" t="s">
        <v>352</v>
      </c>
      <c r="K870" s="102" t="s">
        <v>352</v>
      </c>
    </row>
    <row r="871" spans="1:11" ht="12.75" customHeight="1">
      <c r="A871" s="5">
        <v>30598236</v>
      </c>
      <c r="B871" s="132" t="s">
        <v>364</v>
      </c>
      <c r="C871" s="47" t="s">
        <v>939</v>
      </c>
      <c r="D871" s="201">
        <v>44869</v>
      </c>
      <c r="E871" s="84">
        <v>0.79166666666666663</v>
      </c>
      <c r="F871" s="3" t="s">
        <v>157</v>
      </c>
      <c r="G871" s="63" t="s">
        <v>23</v>
      </c>
      <c r="H871" s="3" t="s">
        <v>570</v>
      </c>
      <c r="I871" s="3" t="s">
        <v>352</v>
      </c>
      <c r="J871" s="68" t="s">
        <v>352</v>
      </c>
      <c r="K871" s="102" t="s">
        <v>352</v>
      </c>
    </row>
    <row r="872" spans="1:11" ht="12.75" customHeight="1">
      <c r="A872" s="5">
        <v>30617526</v>
      </c>
      <c r="B872" s="132" t="s">
        <v>591</v>
      </c>
      <c r="C872" s="47" t="s">
        <v>940</v>
      </c>
      <c r="D872" s="201">
        <v>44884</v>
      </c>
      <c r="E872" s="84">
        <v>0.79166666666666663</v>
      </c>
      <c r="F872" s="3" t="s">
        <v>157</v>
      </c>
      <c r="G872" s="63" t="s">
        <v>23</v>
      </c>
      <c r="H872" s="3" t="s">
        <v>570</v>
      </c>
      <c r="I872" s="3" t="s">
        <v>352</v>
      </c>
      <c r="J872" s="68" t="s">
        <v>352</v>
      </c>
      <c r="K872" s="102" t="s">
        <v>352</v>
      </c>
    </row>
    <row r="873" spans="1:11" ht="12.75" customHeight="1">
      <c r="A873" s="5">
        <v>30618441</v>
      </c>
      <c r="B873" s="132" t="s">
        <v>354</v>
      </c>
      <c r="C873" s="47" t="s">
        <v>941</v>
      </c>
      <c r="D873" s="201">
        <v>44873</v>
      </c>
      <c r="E873" s="84">
        <v>0.625</v>
      </c>
      <c r="F873" s="3" t="s">
        <v>174</v>
      </c>
      <c r="G873" s="63" t="s">
        <v>23</v>
      </c>
      <c r="H873" s="3" t="s">
        <v>570</v>
      </c>
      <c r="I873" s="3" t="s">
        <v>352</v>
      </c>
      <c r="J873" s="68" t="s">
        <v>352</v>
      </c>
      <c r="K873" s="102" t="s">
        <v>352</v>
      </c>
    </row>
    <row r="874" spans="1:11" ht="12.75" customHeight="1">
      <c r="A874" s="47">
        <v>30618838</v>
      </c>
      <c r="B874" s="137" t="s">
        <v>15</v>
      </c>
      <c r="C874" s="47" t="s">
        <v>942</v>
      </c>
      <c r="D874" s="201">
        <v>44892</v>
      </c>
      <c r="E874" s="84">
        <v>0.41666666666666669</v>
      </c>
      <c r="F874" s="3" t="s">
        <v>157</v>
      </c>
      <c r="G874" s="63" t="s">
        <v>23</v>
      </c>
      <c r="H874" s="3" t="s">
        <v>570</v>
      </c>
      <c r="I874" s="3" t="s">
        <v>352</v>
      </c>
      <c r="J874" s="68" t="s">
        <v>352</v>
      </c>
      <c r="K874" s="102" t="s">
        <v>352</v>
      </c>
    </row>
    <row r="875" spans="1:11" ht="12.75" customHeight="1">
      <c r="A875" s="5">
        <v>30621790</v>
      </c>
      <c r="B875" s="132" t="s">
        <v>15</v>
      </c>
      <c r="C875" s="47" t="s">
        <v>943</v>
      </c>
      <c r="D875" s="201">
        <v>44898</v>
      </c>
      <c r="E875" s="84">
        <v>0.375</v>
      </c>
      <c r="F875" s="3" t="s">
        <v>143</v>
      </c>
      <c r="G875" s="63" t="s">
        <v>23</v>
      </c>
      <c r="H875" s="3" t="s">
        <v>570</v>
      </c>
      <c r="I875" s="3" t="s">
        <v>352</v>
      </c>
      <c r="J875" s="68" t="s">
        <v>352</v>
      </c>
      <c r="K875" s="102" t="s">
        <v>352</v>
      </c>
    </row>
    <row r="876" spans="1:11" ht="12.75" customHeight="1">
      <c r="A876" s="5">
        <v>30640942</v>
      </c>
      <c r="B876" s="132" t="s">
        <v>15</v>
      </c>
      <c r="C876" s="47" t="s">
        <v>944</v>
      </c>
      <c r="D876" s="201">
        <v>44877</v>
      </c>
      <c r="E876" s="84">
        <v>0.41666666666666669</v>
      </c>
      <c r="F876" s="3" t="s">
        <v>157</v>
      </c>
      <c r="G876" s="63" t="s">
        <v>23</v>
      </c>
      <c r="H876" s="3" t="s">
        <v>570</v>
      </c>
      <c r="I876" s="3" t="s">
        <v>352</v>
      </c>
      <c r="J876" s="68" t="s">
        <v>352</v>
      </c>
      <c r="K876" s="102" t="s">
        <v>352</v>
      </c>
    </row>
    <row r="877" spans="1:11" ht="12.75" customHeight="1">
      <c r="A877" s="5">
        <v>30684503</v>
      </c>
      <c r="B877" s="132" t="s">
        <v>11</v>
      </c>
      <c r="C877" s="47" t="s">
        <v>135</v>
      </c>
      <c r="D877" s="201">
        <v>44874</v>
      </c>
      <c r="E877" s="84">
        <v>0.83333333333333337</v>
      </c>
      <c r="F877" s="3" t="s">
        <v>157</v>
      </c>
      <c r="G877" s="63" t="s">
        <v>23</v>
      </c>
      <c r="H877" s="3" t="s">
        <v>570</v>
      </c>
      <c r="I877" s="3" t="s">
        <v>352</v>
      </c>
      <c r="J877" s="68" t="s">
        <v>352</v>
      </c>
      <c r="K877" s="102" t="s">
        <v>352</v>
      </c>
    </row>
    <row r="878" spans="1:11" ht="12.75" customHeight="1">
      <c r="A878" s="5">
        <v>30701279</v>
      </c>
      <c r="B878" s="132" t="s">
        <v>945</v>
      </c>
      <c r="C878" s="47" t="s">
        <v>946</v>
      </c>
      <c r="D878" s="201">
        <v>44871</v>
      </c>
      <c r="E878" s="84">
        <v>0.70833333333333337</v>
      </c>
      <c r="F878" s="3" t="s">
        <v>180</v>
      </c>
      <c r="G878" s="63" t="s">
        <v>23</v>
      </c>
      <c r="H878" s="3" t="s">
        <v>792</v>
      </c>
      <c r="I878" s="3" t="s">
        <v>352</v>
      </c>
      <c r="J878" s="68" t="s">
        <v>352</v>
      </c>
      <c r="K878" s="102" t="s">
        <v>352</v>
      </c>
    </row>
    <row r="879" spans="1:11" ht="12.75" customHeight="1">
      <c r="A879" s="5">
        <v>30704534</v>
      </c>
      <c r="B879" s="132" t="s">
        <v>591</v>
      </c>
      <c r="C879" s="47" t="s">
        <v>947</v>
      </c>
      <c r="D879" s="201">
        <v>44873</v>
      </c>
      <c r="E879" s="84">
        <v>0.79166666666666663</v>
      </c>
      <c r="F879" s="3" t="s">
        <v>157</v>
      </c>
      <c r="G879" s="63" t="s">
        <v>23</v>
      </c>
      <c r="H879" s="3" t="s">
        <v>792</v>
      </c>
      <c r="I879" s="3" t="s">
        <v>352</v>
      </c>
      <c r="J879" s="68" t="s">
        <v>352</v>
      </c>
      <c r="K879" s="102" t="s">
        <v>352</v>
      </c>
    </row>
    <row r="880" spans="1:11" ht="12.75" customHeight="1">
      <c r="A880" s="5">
        <v>30710701</v>
      </c>
      <c r="B880" s="132" t="s">
        <v>15</v>
      </c>
      <c r="C880" s="47" t="s">
        <v>948</v>
      </c>
      <c r="D880" s="201">
        <v>44913</v>
      </c>
      <c r="E880" s="84">
        <v>0.5</v>
      </c>
      <c r="F880" s="3" t="s">
        <v>143</v>
      </c>
      <c r="G880" s="63" t="s">
        <v>23</v>
      </c>
      <c r="H880" s="3" t="s">
        <v>570</v>
      </c>
      <c r="I880" s="3" t="s">
        <v>352</v>
      </c>
      <c r="J880" s="68" t="s">
        <v>352</v>
      </c>
      <c r="K880" s="102" t="s">
        <v>352</v>
      </c>
    </row>
    <row r="881" spans="1:11" ht="12.75" customHeight="1">
      <c r="A881" s="5">
        <v>30714535</v>
      </c>
      <c r="B881" s="132" t="s">
        <v>132</v>
      </c>
      <c r="C881" s="47" t="s">
        <v>949</v>
      </c>
      <c r="D881" s="201">
        <v>44877</v>
      </c>
      <c r="E881" s="84">
        <v>0.75</v>
      </c>
      <c r="F881" s="3" t="s">
        <v>157</v>
      </c>
      <c r="G881" s="63" t="s">
        <v>23</v>
      </c>
      <c r="H881" s="3" t="s">
        <v>570</v>
      </c>
      <c r="I881" s="3" t="s">
        <v>352</v>
      </c>
      <c r="J881" s="68" t="s">
        <v>352</v>
      </c>
      <c r="K881" s="102" t="s">
        <v>352</v>
      </c>
    </row>
    <row r="882" spans="1:11" ht="12.75" customHeight="1">
      <c r="A882" s="5">
        <v>30722242</v>
      </c>
      <c r="B882" s="132" t="s">
        <v>11</v>
      </c>
      <c r="C882" s="47" t="s">
        <v>950</v>
      </c>
      <c r="D882" s="201">
        <v>44855</v>
      </c>
      <c r="E882" s="84">
        <v>0.83333333333333337</v>
      </c>
      <c r="F882" s="3" t="s">
        <v>143</v>
      </c>
      <c r="G882" s="63" t="s">
        <v>23</v>
      </c>
      <c r="H882" s="3" t="s">
        <v>792</v>
      </c>
      <c r="I882" s="3" t="s">
        <v>352</v>
      </c>
      <c r="J882" s="68" t="s">
        <v>352</v>
      </c>
      <c r="K882" s="102" t="s">
        <v>352</v>
      </c>
    </row>
    <row r="883" spans="1:11" ht="12.75" customHeight="1">
      <c r="A883" s="5">
        <v>30737922</v>
      </c>
      <c r="B883" s="132" t="s">
        <v>15</v>
      </c>
      <c r="C883" s="47" t="s">
        <v>951</v>
      </c>
      <c r="D883" s="201">
        <v>44912</v>
      </c>
      <c r="E883" s="84">
        <v>0.5</v>
      </c>
      <c r="F883" s="3" t="s">
        <v>160</v>
      </c>
      <c r="G883" s="63" t="s">
        <v>23</v>
      </c>
      <c r="H883" s="3" t="s">
        <v>570</v>
      </c>
      <c r="I883" s="3" t="s">
        <v>352</v>
      </c>
      <c r="J883" s="68" t="s">
        <v>352</v>
      </c>
      <c r="K883" s="102" t="s">
        <v>352</v>
      </c>
    </row>
    <row r="884" spans="1:11" ht="12.75" customHeight="1">
      <c r="A884" s="5">
        <v>30737505</v>
      </c>
      <c r="B884" s="132" t="s">
        <v>15</v>
      </c>
      <c r="C884" s="47" t="s">
        <v>952</v>
      </c>
      <c r="D884" s="201">
        <v>44877</v>
      </c>
      <c r="E884" s="84">
        <v>0.70833333333333337</v>
      </c>
      <c r="F884" s="3" t="s">
        <v>180</v>
      </c>
      <c r="G884" s="63" t="s">
        <v>23</v>
      </c>
      <c r="H884" s="3" t="s">
        <v>570</v>
      </c>
      <c r="I884" s="3" t="s">
        <v>352</v>
      </c>
      <c r="J884" s="68" t="s">
        <v>352</v>
      </c>
      <c r="K884" s="102" t="s">
        <v>352</v>
      </c>
    </row>
    <row r="885" spans="1:11" ht="12.75" customHeight="1">
      <c r="A885" s="5">
        <v>30739146</v>
      </c>
      <c r="B885" s="132" t="s">
        <v>534</v>
      </c>
      <c r="C885" s="47" t="s">
        <v>870</v>
      </c>
      <c r="D885" s="201">
        <v>44878</v>
      </c>
      <c r="E885" s="84">
        <v>0.45833333333333331</v>
      </c>
      <c r="F885" s="3" t="s">
        <v>143</v>
      </c>
      <c r="G885" s="63" t="s">
        <v>23</v>
      </c>
      <c r="H885" s="3" t="s">
        <v>570</v>
      </c>
      <c r="I885" s="3" t="s">
        <v>352</v>
      </c>
      <c r="J885" s="68" t="s">
        <v>352</v>
      </c>
      <c r="K885" s="102" t="s">
        <v>352</v>
      </c>
    </row>
    <row r="886" spans="1:11" ht="12.75" customHeight="1">
      <c r="A886" s="5">
        <v>30740604</v>
      </c>
      <c r="B886" s="132" t="s">
        <v>195</v>
      </c>
      <c r="C886" s="47" t="s">
        <v>953</v>
      </c>
      <c r="D886" s="201">
        <v>44878</v>
      </c>
      <c r="E886" s="84">
        <v>0.41666666666666669</v>
      </c>
      <c r="F886" s="3" t="s">
        <v>157</v>
      </c>
      <c r="G886" s="63" t="s">
        <v>23</v>
      </c>
      <c r="H886" s="3" t="s">
        <v>570</v>
      </c>
      <c r="I886" s="3" t="s">
        <v>352</v>
      </c>
      <c r="J886" s="68" t="s">
        <v>352</v>
      </c>
      <c r="K886" s="102" t="s">
        <v>352</v>
      </c>
    </row>
    <row r="887" spans="1:11" ht="12.75" customHeight="1">
      <c r="A887" s="5">
        <v>30741160</v>
      </c>
      <c r="B887" s="132" t="s">
        <v>945</v>
      </c>
      <c r="C887" s="47" t="s">
        <v>946</v>
      </c>
      <c r="D887" s="201">
        <v>44885</v>
      </c>
      <c r="E887" s="84">
        <v>0.45833333333333331</v>
      </c>
      <c r="F887" s="3" t="s">
        <v>180</v>
      </c>
      <c r="G887" s="63" t="s">
        <v>23</v>
      </c>
      <c r="H887" s="3" t="s">
        <v>570</v>
      </c>
      <c r="I887" s="3" t="s">
        <v>352</v>
      </c>
      <c r="J887" s="68" t="s">
        <v>352</v>
      </c>
      <c r="K887" s="102" t="s">
        <v>352</v>
      </c>
    </row>
    <row r="888" spans="1:11" ht="12.75" customHeight="1">
      <c r="A888" s="5">
        <v>30761799</v>
      </c>
      <c r="B888" s="132" t="s">
        <v>687</v>
      </c>
      <c r="C888" s="47" t="s">
        <v>954</v>
      </c>
      <c r="D888" s="201">
        <v>44889</v>
      </c>
      <c r="E888" s="84">
        <v>0.75</v>
      </c>
      <c r="F888" s="3" t="s">
        <v>154</v>
      </c>
      <c r="G888" s="63" t="s">
        <v>23</v>
      </c>
      <c r="H888" s="3" t="s">
        <v>570</v>
      </c>
      <c r="I888" s="3" t="s">
        <v>352</v>
      </c>
      <c r="J888" s="68" t="s">
        <v>352</v>
      </c>
      <c r="K888" s="102" t="s">
        <v>352</v>
      </c>
    </row>
    <row r="889" spans="1:11" ht="12.75" customHeight="1">
      <c r="A889" s="5">
        <v>30762247</v>
      </c>
      <c r="B889" s="132" t="s">
        <v>15</v>
      </c>
      <c r="C889" s="47" t="s">
        <v>955</v>
      </c>
      <c r="D889" s="201">
        <v>44913</v>
      </c>
      <c r="E889" s="84">
        <v>0.41666666666666669</v>
      </c>
      <c r="F889" s="3" t="s">
        <v>143</v>
      </c>
      <c r="G889" s="63" t="s">
        <v>23</v>
      </c>
      <c r="H889" s="3" t="s">
        <v>570</v>
      </c>
      <c r="I889" s="3" t="s">
        <v>352</v>
      </c>
      <c r="J889" s="68" t="s">
        <v>352</v>
      </c>
      <c r="K889" s="102" t="s">
        <v>352</v>
      </c>
    </row>
    <row r="890" spans="1:11" ht="12.75" customHeight="1">
      <c r="A890" s="5">
        <v>30763521</v>
      </c>
      <c r="B890" s="132" t="s">
        <v>354</v>
      </c>
      <c r="C890" s="47" t="s">
        <v>956</v>
      </c>
      <c r="D890" s="201">
        <v>44896</v>
      </c>
      <c r="E890" s="84">
        <v>0.66666666666666663</v>
      </c>
      <c r="F890" s="3" t="s">
        <v>143</v>
      </c>
      <c r="G890" s="63" t="s">
        <v>23</v>
      </c>
      <c r="H890" s="3" t="s">
        <v>570</v>
      </c>
      <c r="I890" s="3" t="s">
        <v>352</v>
      </c>
      <c r="J890" s="68" t="s">
        <v>352</v>
      </c>
      <c r="K890" s="102" t="s">
        <v>352</v>
      </c>
    </row>
    <row r="891" spans="1:11" ht="12.75" customHeight="1">
      <c r="A891" s="23">
        <v>30765035</v>
      </c>
      <c r="B891" s="132" t="s">
        <v>534</v>
      </c>
      <c r="C891" s="47" t="s">
        <v>130</v>
      </c>
      <c r="D891" s="201">
        <v>44892</v>
      </c>
      <c r="E891" s="84">
        <v>0.375</v>
      </c>
      <c r="F891" s="3" t="s">
        <v>143</v>
      </c>
      <c r="G891" s="63" t="s">
        <v>23</v>
      </c>
      <c r="H891" s="3" t="s">
        <v>570</v>
      </c>
      <c r="I891" s="3" t="s">
        <v>352</v>
      </c>
      <c r="J891" s="68" t="s">
        <v>352</v>
      </c>
      <c r="K891" s="102" t="s">
        <v>352</v>
      </c>
    </row>
    <row r="892" spans="1:11" ht="12.75" customHeight="1">
      <c r="A892" s="5">
        <v>30787969</v>
      </c>
      <c r="B892" s="132" t="s">
        <v>11</v>
      </c>
      <c r="C892" s="47" t="s">
        <v>957</v>
      </c>
      <c r="D892" s="201">
        <v>44883</v>
      </c>
      <c r="E892" s="84">
        <v>0.70833333333333337</v>
      </c>
      <c r="F892" s="3" t="s">
        <v>143</v>
      </c>
      <c r="G892" s="63" t="s">
        <v>23</v>
      </c>
      <c r="H892" s="3" t="s">
        <v>570</v>
      </c>
      <c r="I892" s="3" t="s">
        <v>352</v>
      </c>
      <c r="J892" s="68" t="s">
        <v>352</v>
      </c>
      <c r="K892" s="102" t="s">
        <v>352</v>
      </c>
    </row>
    <row r="893" spans="1:11" ht="12.75" customHeight="1">
      <c r="A893" s="5">
        <v>30782311</v>
      </c>
      <c r="B893" s="132" t="s">
        <v>15</v>
      </c>
      <c r="C893" s="47" t="s">
        <v>203</v>
      </c>
      <c r="D893" s="201">
        <v>44898</v>
      </c>
      <c r="E893" s="84">
        <v>0.625</v>
      </c>
      <c r="F893" s="3" t="s">
        <v>143</v>
      </c>
      <c r="G893" s="63" t="s">
        <v>23</v>
      </c>
      <c r="H893" s="3" t="s">
        <v>570</v>
      </c>
      <c r="I893" s="3" t="s">
        <v>352</v>
      </c>
      <c r="J893" s="68" t="s">
        <v>352</v>
      </c>
      <c r="K893" s="102" t="s">
        <v>352</v>
      </c>
    </row>
    <row r="894" spans="1:11" ht="12.75" customHeight="1">
      <c r="A894" s="5">
        <v>30795003</v>
      </c>
      <c r="B894" s="132" t="s">
        <v>132</v>
      </c>
      <c r="C894" s="47" t="s">
        <v>958</v>
      </c>
      <c r="D894" s="201">
        <v>44915</v>
      </c>
      <c r="E894" s="84">
        <v>0.79166666666666663</v>
      </c>
      <c r="F894" s="3" t="s">
        <v>143</v>
      </c>
      <c r="G894" s="63" t="s">
        <v>23</v>
      </c>
      <c r="H894" s="3" t="s">
        <v>570</v>
      </c>
      <c r="I894" s="3" t="s">
        <v>352</v>
      </c>
      <c r="J894" s="68" t="s">
        <v>352</v>
      </c>
      <c r="K894" s="102" t="s">
        <v>352</v>
      </c>
    </row>
    <row r="895" spans="1:11" ht="12.75" customHeight="1">
      <c r="A895" s="5">
        <v>30824811</v>
      </c>
      <c r="B895" s="132" t="s">
        <v>844</v>
      </c>
      <c r="C895" s="47" t="s">
        <v>959</v>
      </c>
      <c r="D895" s="201">
        <v>44900</v>
      </c>
      <c r="E895" s="84">
        <v>0.66666666666666663</v>
      </c>
      <c r="F895" s="3" t="s">
        <v>160</v>
      </c>
      <c r="G895" s="63" t="s">
        <v>23</v>
      </c>
      <c r="H895" s="3" t="s">
        <v>570</v>
      </c>
      <c r="I895" s="3" t="s">
        <v>352</v>
      </c>
      <c r="J895" s="68" t="s">
        <v>352</v>
      </c>
      <c r="K895" s="102" t="s">
        <v>352</v>
      </c>
    </row>
    <row r="896" spans="1:11" ht="12.75" customHeight="1">
      <c r="A896" s="5">
        <v>30825715</v>
      </c>
      <c r="B896" s="132" t="s">
        <v>855</v>
      </c>
      <c r="C896" s="47" t="s">
        <v>960</v>
      </c>
      <c r="D896" s="201">
        <v>44913</v>
      </c>
      <c r="E896" s="84">
        <v>0.41666666666666669</v>
      </c>
      <c r="F896" s="3" t="s">
        <v>174</v>
      </c>
      <c r="G896" s="63" t="s">
        <v>23</v>
      </c>
      <c r="H896" s="3" t="s">
        <v>570</v>
      </c>
      <c r="I896" s="3" t="s">
        <v>352</v>
      </c>
      <c r="J896" s="68" t="s">
        <v>352</v>
      </c>
      <c r="K896" s="102" t="s">
        <v>352</v>
      </c>
    </row>
    <row r="897" spans="1:11" ht="12.75" customHeight="1">
      <c r="A897" s="5">
        <v>30827338</v>
      </c>
      <c r="B897" s="132" t="s">
        <v>59</v>
      </c>
      <c r="C897" s="47" t="s">
        <v>754</v>
      </c>
      <c r="D897" s="201">
        <v>44913</v>
      </c>
      <c r="E897" s="84">
        <v>0.58333333333333337</v>
      </c>
      <c r="F897" s="3" t="s">
        <v>143</v>
      </c>
      <c r="G897" s="63" t="s">
        <v>23</v>
      </c>
      <c r="H897" s="3" t="s">
        <v>570</v>
      </c>
      <c r="I897" s="3" t="s">
        <v>352</v>
      </c>
      <c r="J897" s="68" t="s">
        <v>352</v>
      </c>
      <c r="K897" s="102" t="s">
        <v>352</v>
      </c>
    </row>
    <row r="898" spans="1:11" ht="12.75" customHeight="1">
      <c r="A898" s="5">
        <v>30829702</v>
      </c>
      <c r="B898" s="132" t="s">
        <v>354</v>
      </c>
      <c r="C898" s="47" t="s">
        <v>865</v>
      </c>
      <c r="D898" s="201">
        <v>44916</v>
      </c>
      <c r="E898" s="84">
        <v>0.625</v>
      </c>
      <c r="F898" s="3" t="s">
        <v>157</v>
      </c>
      <c r="G898" s="63" t="s">
        <v>23</v>
      </c>
      <c r="H898" s="3" t="s">
        <v>570</v>
      </c>
      <c r="I898" s="3" t="s">
        <v>352</v>
      </c>
      <c r="J898" s="68" t="s">
        <v>352</v>
      </c>
      <c r="K898" s="102" t="s">
        <v>352</v>
      </c>
    </row>
    <row r="899" spans="1:11" ht="12.75" customHeight="1">
      <c r="A899" s="5">
        <v>30830055</v>
      </c>
      <c r="B899" s="132" t="s">
        <v>11</v>
      </c>
      <c r="C899" s="47" t="s">
        <v>961</v>
      </c>
      <c r="D899" s="201">
        <v>44908</v>
      </c>
      <c r="E899" s="84">
        <v>0.79166666666666663</v>
      </c>
      <c r="F899" s="3" t="s">
        <v>157</v>
      </c>
      <c r="G899" s="63" t="s">
        <v>23</v>
      </c>
      <c r="H899" s="3" t="s">
        <v>570</v>
      </c>
      <c r="I899" s="3" t="s">
        <v>352</v>
      </c>
      <c r="J899" s="68" t="s">
        <v>352</v>
      </c>
      <c r="K899" s="102" t="s">
        <v>352</v>
      </c>
    </row>
    <row r="900" spans="1:11" ht="12.75" customHeight="1">
      <c r="A900" s="5">
        <v>30837628</v>
      </c>
      <c r="B900" s="132" t="s">
        <v>15</v>
      </c>
      <c r="C900" s="47" t="s">
        <v>962</v>
      </c>
      <c r="D900" s="201">
        <v>44884</v>
      </c>
      <c r="E900" s="84">
        <v>0.41666666666666669</v>
      </c>
      <c r="F900" s="3" t="s">
        <v>143</v>
      </c>
      <c r="G900" s="63" t="s">
        <v>23</v>
      </c>
      <c r="H900" s="3" t="s">
        <v>570</v>
      </c>
      <c r="I900" s="3" t="s">
        <v>352</v>
      </c>
      <c r="J900" s="68" t="s">
        <v>352</v>
      </c>
      <c r="K900" s="102" t="s">
        <v>352</v>
      </c>
    </row>
    <row r="901" spans="1:11" ht="12.75" customHeight="1">
      <c r="A901" s="5">
        <v>30838377</v>
      </c>
      <c r="B901" s="132" t="s">
        <v>364</v>
      </c>
      <c r="C901" s="47" t="s">
        <v>963</v>
      </c>
      <c r="D901" s="201">
        <v>44873</v>
      </c>
      <c r="E901" s="84">
        <v>0.70833333333333337</v>
      </c>
      <c r="F901" s="3" t="s">
        <v>160</v>
      </c>
      <c r="G901" s="63" t="s">
        <v>23</v>
      </c>
      <c r="H901" s="3" t="s">
        <v>792</v>
      </c>
      <c r="I901" s="3" t="s">
        <v>352</v>
      </c>
      <c r="J901" s="68" t="s">
        <v>352</v>
      </c>
      <c r="K901" s="102" t="s">
        <v>352</v>
      </c>
    </row>
    <row r="902" spans="1:11" ht="12.75" customHeight="1">
      <c r="A902" s="5">
        <v>30838931</v>
      </c>
      <c r="B902" s="132" t="s">
        <v>964</v>
      </c>
      <c r="C902" s="47" t="s">
        <v>965</v>
      </c>
      <c r="D902" s="201">
        <v>44898</v>
      </c>
      <c r="E902" s="84">
        <v>0.41666666666666669</v>
      </c>
      <c r="F902" s="3" t="s">
        <v>157</v>
      </c>
      <c r="G902" s="63" t="s">
        <v>23</v>
      </c>
      <c r="H902" s="3" t="s">
        <v>570</v>
      </c>
      <c r="I902" s="3" t="s">
        <v>352</v>
      </c>
      <c r="J902" s="68" t="s">
        <v>352</v>
      </c>
      <c r="K902" s="102" t="s">
        <v>352</v>
      </c>
    </row>
    <row r="903" spans="1:11" ht="12.75" customHeight="1">
      <c r="A903" s="5">
        <v>30839323</v>
      </c>
      <c r="B903" s="132" t="s">
        <v>15</v>
      </c>
      <c r="C903" s="47" t="s">
        <v>866</v>
      </c>
      <c r="D903" s="201">
        <v>44891</v>
      </c>
      <c r="E903" s="84">
        <v>0.41666666666666669</v>
      </c>
      <c r="F903" s="3" t="s">
        <v>180</v>
      </c>
      <c r="G903" s="63" t="s">
        <v>23</v>
      </c>
      <c r="H903" s="3" t="s">
        <v>570</v>
      </c>
      <c r="I903" s="3" t="s">
        <v>352</v>
      </c>
      <c r="J903" s="68" t="s">
        <v>352</v>
      </c>
      <c r="K903" s="102" t="s">
        <v>352</v>
      </c>
    </row>
    <row r="904" spans="1:11" ht="12.75" customHeight="1">
      <c r="A904" s="5">
        <v>30839352</v>
      </c>
      <c r="B904" s="132" t="s">
        <v>15</v>
      </c>
      <c r="C904" s="47" t="s">
        <v>866</v>
      </c>
      <c r="D904" s="201">
        <v>44891</v>
      </c>
      <c r="E904" s="84">
        <v>0.41666666666666669</v>
      </c>
      <c r="F904" s="3" t="s">
        <v>180</v>
      </c>
      <c r="G904" s="63" t="s">
        <v>23</v>
      </c>
      <c r="H904" s="3" t="s">
        <v>570</v>
      </c>
      <c r="I904" s="3" t="s">
        <v>352</v>
      </c>
      <c r="J904" s="68" t="s">
        <v>352</v>
      </c>
      <c r="K904" s="102" t="s">
        <v>352</v>
      </c>
    </row>
    <row r="905" spans="1:11" ht="12.75" customHeight="1">
      <c r="A905" s="5">
        <v>30839691</v>
      </c>
      <c r="B905" s="132" t="s">
        <v>364</v>
      </c>
      <c r="C905" s="47" t="s">
        <v>963</v>
      </c>
      <c r="D905" s="201">
        <v>44883</v>
      </c>
      <c r="E905" s="84">
        <v>0.70833333333333337</v>
      </c>
      <c r="F905" s="3" t="s">
        <v>160</v>
      </c>
      <c r="G905" s="63" t="s">
        <v>23</v>
      </c>
      <c r="H905" s="3" t="s">
        <v>570</v>
      </c>
      <c r="I905" s="3" t="s">
        <v>352</v>
      </c>
      <c r="J905" s="68" t="s">
        <v>352</v>
      </c>
      <c r="K905" s="102" t="s">
        <v>352</v>
      </c>
    </row>
    <row r="906" spans="1:11" ht="12.75" customHeight="1">
      <c r="A906" s="5">
        <v>30843908</v>
      </c>
      <c r="B906" s="132" t="s">
        <v>354</v>
      </c>
      <c r="C906" s="47" t="s">
        <v>966</v>
      </c>
      <c r="D906" s="201">
        <v>44908</v>
      </c>
      <c r="E906" s="84">
        <v>0.625</v>
      </c>
      <c r="F906" s="3" t="s">
        <v>143</v>
      </c>
      <c r="G906" s="63" t="s">
        <v>23</v>
      </c>
      <c r="H906" s="3" t="s">
        <v>570</v>
      </c>
      <c r="I906" s="3" t="s">
        <v>352</v>
      </c>
      <c r="J906" s="68" t="s">
        <v>352</v>
      </c>
      <c r="K906" s="102" t="s">
        <v>352</v>
      </c>
    </row>
    <row r="907" spans="1:11" ht="12.75" customHeight="1">
      <c r="A907" s="5">
        <v>30844031</v>
      </c>
      <c r="B907" s="132" t="s">
        <v>354</v>
      </c>
      <c r="C907" s="47" t="s">
        <v>184</v>
      </c>
      <c r="D907" s="201">
        <v>44908</v>
      </c>
      <c r="E907" s="84">
        <v>0.625</v>
      </c>
      <c r="F907" s="3" t="s">
        <v>174</v>
      </c>
      <c r="G907" s="63" t="s">
        <v>23</v>
      </c>
      <c r="H907" s="3" t="s">
        <v>570</v>
      </c>
      <c r="I907" s="3" t="s">
        <v>352</v>
      </c>
      <c r="J907" s="68" t="s">
        <v>352</v>
      </c>
      <c r="K907" s="102" t="s">
        <v>352</v>
      </c>
    </row>
    <row r="908" spans="1:11" ht="12.75" customHeight="1">
      <c r="A908" s="5">
        <v>30844506</v>
      </c>
      <c r="B908" s="132" t="s">
        <v>591</v>
      </c>
      <c r="C908" s="47" t="s">
        <v>967</v>
      </c>
      <c r="D908" s="201">
        <v>44891</v>
      </c>
      <c r="E908" s="84">
        <v>0.41666666666666669</v>
      </c>
      <c r="F908" s="3" t="s">
        <v>143</v>
      </c>
      <c r="G908" s="63" t="s">
        <v>23</v>
      </c>
      <c r="H908" s="3" t="s">
        <v>570</v>
      </c>
      <c r="I908" s="3" t="s">
        <v>352</v>
      </c>
      <c r="J908" s="68" t="s">
        <v>352</v>
      </c>
      <c r="K908" s="102" t="s">
        <v>352</v>
      </c>
    </row>
    <row r="909" spans="1:11" ht="12.75" customHeight="1">
      <c r="A909" s="5">
        <v>30845237</v>
      </c>
      <c r="B909" s="132" t="s">
        <v>695</v>
      </c>
      <c r="C909" s="47" t="s">
        <v>968</v>
      </c>
      <c r="D909" s="201">
        <v>44917</v>
      </c>
      <c r="E909" s="84">
        <v>0.375</v>
      </c>
      <c r="F909" s="3" t="s">
        <v>143</v>
      </c>
      <c r="G909" s="63" t="s">
        <v>23</v>
      </c>
      <c r="H909" s="3" t="s">
        <v>570</v>
      </c>
      <c r="I909" s="3" t="s">
        <v>352</v>
      </c>
      <c r="J909" s="68" t="s">
        <v>352</v>
      </c>
      <c r="K909" s="102" t="s">
        <v>352</v>
      </c>
    </row>
    <row r="910" spans="1:11" ht="12.75" customHeight="1">
      <c r="A910" s="47">
        <v>30850179</v>
      </c>
      <c r="B910" s="132" t="s">
        <v>534</v>
      </c>
      <c r="C910" s="47" t="s">
        <v>969</v>
      </c>
      <c r="D910" s="201">
        <v>44913</v>
      </c>
      <c r="E910" s="84">
        <v>0.58333333333333337</v>
      </c>
      <c r="F910" s="3" t="s">
        <v>143</v>
      </c>
      <c r="G910" s="63" t="s">
        <v>23</v>
      </c>
      <c r="H910" s="3" t="s">
        <v>570</v>
      </c>
      <c r="I910" s="3" t="s">
        <v>352</v>
      </c>
      <c r="J910" s="68" t="s">
        <v>352</v>
      </c>
      <c r="K910" s="102" t="s">
        <v>352</v>
      </c>
    </row>
    <row r="911" spans="1:11" ht="15" customHeight="1">
      <c r="A911" s="47">
        <v>30850948</v>
      </c>
      <c r="B911" s="132" t="s">
        <v>591</v>
      </c>
      <c r="C911" s="47" t="s">
        <v>970</v>
      </c>
      <c r="D911" s="201">
        <v>44887</v>
      </c>
      <c r="E911" s="84">
        <v>0.75</v>
      </c>
      <c r="F911" s="3" t="s">
        <v>157</v>
      </c>
      <c r="G911" s="85" t="s">
        <v>971</v>
      </c>
      <c r="H911" s="3" t="s">
        <v>570</v>
      </c>
      <c r="I911" s="3" t="s">
        <v>352</v>
      </c>
      <c r="J911" s="68" t="s">
        <v>352</v>
      </c>
      <c r="K911" s="102" t="s">
        <v>352</v>
      </c>
    </row>
    <row r="912" spans="1:11" ht="14.25" customHeight="1">
      <c r="A912" s="47">
        <v>30851769</v>
      </c>
      <c r="B912" s="132" t="s">
        <v>972</v>
      </c>
      <c r="C912" s="47" t="s">
        <v>973</v>
      </c>
      <c r="D912" s="201">
        <v>44886</v>
      </c>
      <c r="E912" s="84">
        <v>0.45833333333333331</v>
      </c>
      <c r="F912" s="3" t="s">
        <v>157</v>
      </c>
      <c r="G912" s="85" t="s">
        <v>974</v>
      </c>
      <c r="H912" s="3" t="s">
        <v>570</v>
      </c>
      <c r="I912" s="3" t="s">
        <v>352</v>
      </c>
      <c r="J912" s="68" t="s">
        <v>352</v>
      </c>
      <c r="K912" s="102" t="s">
        <v>352</v>
      </c>
    </row>
    <row r="913" spans="1:11" ht="12.75" customHeight="1">
      <c r="A913" s="23">
        <v>30865362</v>
      </c>
      <c r="B913" s="132" t="s">
        <v>354</v>
      </c>
      <c r="C913" s="47" t="s">
        <v>975</v>
      </c>
      <c r="D913" s="201">
        <v>44889</v>
      </c>
      <c r="E913" s="84">
        <v>0.66666666666666663</v>
      </c>
      <c r="F913" s="3" t="s">
        <v>160</v>
      </c>
      <c r="G913" s="63" t="s">
        <v>23</v>
      </c>
      <c r="H913" s="3" t="s">
        <v>570</v>
      </c>
      <c r="I913" s="3" t="s">
        <v>352</v>
      </c>
      <c r="J913" s="68" t="s">
        <v>352</v>
      </c>
      <c r="K913" s="102" t="s">
        <v>352</v>
      </c>
    </row>
    <row r="914" spans="1:11" ht="12.75" customHeight="1">
      <c r="A914" s="5">
        <v>30865774</v>
      </c>
      <c r="B914" s="132" t="s">
        <v>972</v>
      </c>
      <c r="C914" s="47" t="s">
        <v>973</v>
      </c>
      <c r="D914" s="201">
        <v>44886</v>
      </c>
      <c r="E914" s="84">
        <v>0.45833333333333331</v>
      </c>
      <c r="F914" s="3" t="s">
        <v>157</v>
      </c>
      <c r="G914" s="63" t="s">
        <v>23</v>
      </c>
      <c r="H914" s="3" t="s">
        <v>792</v>
      </c>
      <c r="I914" s="3" t="s">
        <v>352</v>
      </c>
      <c r="J914" s="68" t="s">
        <v>352</v>
      </c>
      <c r="K914" s="102" t="s">
        <v>352</v>
      </c>
    </row>
    <row r="915" spans="1:11" ht="12.75" customHeight="1">
      <c r="A915" s="5">
        <v>30865979</v>
      </c>
      <c r="B915" s="132" t="s">
        <v>972</v>
      </c>
      <c r="C915" s="47" t="s">
        <v>976</v>
      </c>
      <c r="D915" s="201">
        <v>44900</v>
      </c>
      <c r="E915" s="84">
        <v>0.66666666666666663</v>
      </c>
      <c r="F915" s="3" t="s">
        <v>180</v>
      </c>
      <c r="G915" s="63" t="s">
        <v>23</v>
      </c>
      <c r="H915" s="3" t="s">
        <v>570</v>
      </c>
      <c r="I915" s="3" t="s">
        <v>352</v>
      </c>
      <c r="J915" s="68" t="s">
        <v>352</v>
      </c>
      <c r="K915" s="102" t="s">
        <v>352</v>
      </c>
    </row>
    <row r="916" spans="1:11" ht="12.75" customHeight="1">
      <c r="A916" s="5">
        <v>30867898</v>
      </c>
      <c r="B916" s="132" t="s">
        <v>15</v>
      </c>
      <c r="C916" s="47" t="s">
        <v>977</v>
      </c>
      <c r="D916" s="201">
        <v>44899</v>
      </c>
      <c r="E916" s="84">
        <v>0.66666666666666663</v>
      </c>
      <c r="F916" s="3" t="s">
        <v>157</v>
      </c>
      <c r="G916" s="63" t="s">
        <v>23</v>
      </c>
      <c r="H916" s="3" t="s">
        <v>570</v>
      </c>
      <c r="I916" s="3" t="s">
        <v>352</v>
      </c>
      <c r="J916" s="68" t="s">
        <v>352</v>
      </c>
      <c r="K916" s="102" t="s">
        <v>352</v>
      </c>
    </row>
    <row r="917" spans="1:11" ht="12.75" customHeight="1">
      <c r="A917" s="5">
        <v>30870976</v>
      </c>
      <c r="B917" s="132" t="s">
        <v>591</v>
      </c>
      <c r="C917" s="47" t="s">
        <v>978</v>
      </c>
      <c r="D917" s="201">
        <v>44898</v>
      </c>
      <c r="E917" s="84">
        <v>0.83333333333333337</v>
      </c>
      <c r="F917" s="3" t="s">
        <v>143</v>
      </c>
      <c r="G917" s="63" t="s">
        <v>23</v>
      </c>
      <c r="H917" s="3" t="s">
        <v>570</v>
      </c>
      <c r="I917" s="3" t="s">
        <v>352</v>
      </c>
      <c r="J917" s="68" t="s">
        <v>352</v>
      </c>
      <c r="K917" s="102" t="s">
        <v>352</v>
      </c>
    </row>
    <row r="918" spans="1:11" ht="12.75" customHeight="1">
      <c r="A918" s="23">
        <v>30873259</v>
      </c>
      <c r="B918" s="132" t="s">
        <v>979</v>
      </c>
      <c r="C918" s="47" t="s">
        <v>980</v>
      </c>
      <c r="D918" s="201">
        <v>44863</v>
      </c>
      <c r="E918" s="84">
        <v>0.41666666666666669</v>
      </c>
      <c r="F918" s="3" t="s">
        <v>160</v>
      </c>
      <c r="G918" s="63" t="s">
        <v>23</v>
      </c>
      <c r="H918" s="3" t="s">
        <v>540</v>
      </c>
      <c r="I918" s="3" t="s">
        <v>352</v>
      </c>
      <c r="J918" s="68" t="s">
        <v>352</v>
      </c>
      <c r="K918" s="102" t="s">
        <v>352</v>
      </c>
    </row>
    <row r="919" spans="1:11" ht="12.75" customHeight="1">
      <c r="A919" s="47">
        <v>30875137</v>
      </c>
      <c r="B919" s="132" t="s">
        <v>354</v>
      </c>
      <c r="C919" s="23" t="s">
        <v>981</v>
      </c>
      <c r="D919" s="203">
        <v>44895</v>
      </c>
      <c r="E919" s="84">
        <v>0.625</v>
      </c>
      <c r="F919" s="3" t="s">
        <v>174</v>
      </c>
      <c r="G919" s="63" t="s">
        <v>23</v>
      </c>
      <c r="H919" s="3" t="s">
        <v>570</v>
      </c>
      <c r="I919" s="3" t="s">
        <v>352</v>
      </c>
      <c r="J919" s="68" t="s">
        <v>352</v>
      </c>
      <c r="K919" s="102" t="s">
        <v>352</v>
      </c>
    </row>
    <row r="920" spans="1:11" ht="12.75" customHeight="1">
      <c r="A920" s="23">
        <v>30875970</v>
      </c>
      <c r="B920" s="132" t="s">
        <v>982</v>
      </c>
      <c r="C920" s="47" t="s">
        <v>983</v>
      </c>
      <c r="D920" s="201">
        <v>44915</v>
      </c>
      <c r="E920" s="84">
        <v>0.41666666666666669</v>
      </c>
      <c r="F920" s="3" t="s">
        <v>174</v>
      </c>
      <c r="G920" s="63" t="s">
        <v>23</v>
      </c>
      <c r="H920" s="3" t="s">
        <v>570</v>
      </c>
      <c r="I920" s="3" t="s">
        <v>352</v>
      </c>
      <c r="J920" s="68" t="s">
        <v>352</v>
      </c>
      <c r="K920" s="102" t="s">
        <v>352</v>
      </c>
    </row>
    <row r="921" spans="1:11" ht="12.75" customHeight="1">
      <c r="A921" s="5">
        <v>30878591</v>
      </c>
      <c r="B921" s="132" t="s">
        <v>660</v>
      </c>
      <c r="C921" s="47" t="s">
        <v>984</v>
      </c>
      <c r="D921" s="201">
        <v>44915</v>
      </c>
      <c r="E921" s="84">
        <v>0.79166666666666663</v>
      </c>
      <c r="F921" s="3" t="s">
        <v>143</v>
      </c>
      <c r="G921" s="63" t="s">
        <v>23</v>
      </c>
      <c r="H921" s="3" t="s">
        <v>570</v>
      </c>
      <c r="I921" s="3" t="s">
        <v>352</v>
      </c>
      <c r="J921" s="68" t="s">
        <v>352</v>
      </c>
      <c r="K921" s="102" t="s">
        <v>352</v>
      </c>
    </row>
    <row r="922" spans="1:11" ht="12.75" customHeight="1">
      <c r="A922" s="5">
        <v>30878892</v>
      </c>
      <c r="B922" s="132" t="s">
        <v>972</v>
      </c>
      <c r="C922" s="47" t="s">
        <v>985</v>
      </c>
      <c r="D922" s="201">
        <v>44888</v>
      </c>
      <c r="E922" s="84">
        <v>0.70833333333333337</v>
      </c>
      <c r="F922" s="3" t="s">
        <v>157</v>
      </c>
      <c r="G922" s="63" t="s">
        <v>23</v>
      </c>
      <c r="H922" s="3" t="s">
        <v>792</v>
      </c>
      <c r="I922" s="3" t="s">
        <v>352</v>
      </c>
      <c r="J922" s="68" t="s">
        <v>352</v>
      </c>
      <c r="K922" s="102" t="s">
        <v>352</v>
      </c>
    </row>
    <row r="923" spans="1:11" ht="12.75" customHeight="1">
      <c r="A923" s="5">
        <v>30880943</v>
      </c>
      <c r="B923" s="132" t="s">
        <v>354</v>
      </c>
      <c r="C923" s="47" t="s">
        <v>986</v>
      </c>
      <c r="D923" s="201">
        <v>44893</v>
      </c>
      <c r="E923" s="84">
        <v>0.58333333333333337</v>
      </c>
      <c r="F923" s="3" t="s">
        <v>143</v>
      </c>
      <c r="G923" s="63" t="s">
        <v>23</v>
      </c>
      <c r="H923" s="3" t="s">
        <v>570</v>
      </c>
      <c r="I923" s="3" t="s">
        <v>352</v>
      </c>
      <c r="J923" s="68" t="s">
        <v>352</v>
      </c>
      <c r="K923" s="102" t="s">
        <v>352</v>
      </c>
    </row>
    <row r="924" spans="1:11" ht="12.75" customHeight="1">
      <c r="A924" s="5">
        <v>30882691</v>
      </c>
      <c r="B924" s="132" t="s">
        <v>972</v>
      </c>
      <c r="C924" s="47" t="s">
        <v>987</v>
      </c>
      <c r="D924" s="201">
        <v>44930</v>
      </c>
      <c r="E924" s="84">
        <v>0.83333333333333337</v>
      </c>
      <c r="F924" s="3" t="s">
        <v>143</v>
      </c>
      <c r="G924" s="63" t="s">
        <v>23</v>
      </c>
      <c r="H924" s="3" t="s">
        <v>570</v>
      </c>
      <c r="I924" s="3" t="s">
        <v>352</v>
      </c>
      <c r="J924" s="68" t="s">
        <v>352</v>
      </c>
      <c r="K924" s="102" t="s">
        <v>352</v>
      </c>
    </row>
    <row r="925" spans="1:11" ht="12.75" customHeight="1">
      <c r="A925" s="5">
        <v>30883314</v>
      </c>
      <c r="B925" s="132" t="s">
        <v>591</v>
      </c>
      <c r="C925" s="47" t="s">
        <v>193</v>
      </c>
      <c r="D925" s="201">
        <v>44898</v>
      </c>
      <c r="E925" s="84">
        <v>0.75</v>
      </c>
      <c r="F925" s="3" t="s">
        <v>157</v>
      </c>
      <c r="G925" s="63" t="s">
        <v>23</v>
      </c>
      <c r="H925" s="3" t="s">
        <v>570</v>
      </c>
      <c r="I925" s="3" t="s">
        <v>352</v>
      </c>
      <c r="J925" s="68" t="s">
        <v>352</v>
      </c>
      <c r="K925" s="102" t="s">
        <v>352</v>
      </c>
    </row>
    <row r="926" spans="1:11" ht="12.75" customHeight="1">
      <c r="A926" s="5">
        <v>30883356</v>
      </c>
      <c r="B926" s="132" t="s">
        <v>988</v>
      </c>
      <c r="C926" s="47" t="s">
        <v>989</v>
      </c>
      <c r="D926" s="201">
        <v>44901</v>
      </c>
      <c r="E926" s="84">
        <v>0.875</v>
      </c>
      <c r="F926" s="3" t="s">
        <v>143</v>
      </c>
      <c r="G926" s="63" t="s">
        <v>23</v>
      </c>
      <c r="H926" s="3" t="s">
        <v>570</v>
      </c>
      <c r="I926" s="3" t="s">
        <v>352</v>
      </c>
      <c r="J926" s="68" t="s">
        <v>352</v>
      </c>
      <c r="K926" s="102" t="s">
        <v>352</v>
      </c>
    </row>
    <row r="927" spans="1:11" ht="12.75" customHeight="1">
      <c r="A927" s="5">
        <v>30883829</v>
      </c>
      <c r="B927" s="132" t="s">
        <v>15</v>
      </c>
      <c r="C927" s="47" t="s">
        <v>990</v>
      </c>
      <c r="D927" s="201">
        <v>44912</v>
      </c>
      <c r="E927" s="84">
        <v>0.375</v>
      </c>
      <c r="F927" s="3" t="s">
        <v>143</v>
      </c>
      <c r="G927" s="63" t="s">
        <v>23</v>
      </c>
      <c r="H927" s="3" t="s">
        <v>570</v>
      </c>
      <c r="I927" s="3" t="s">
        <v>352</v>
      </c>
      <c r="J927" s="68" t="s">
        <v>352</v>
      </c>
      <c r="K927" s="102" t="s">
        <v>352</v>
      </c>
    </row>
    <row r="928" spans="1:11" ht="12.75" customHeight="1">
      <c r="A928" s="23">
        <v>30883927</v>
      </c>
      <c r="B928" s="132" t="s">
        <v>733</v>
      </c>
      <c r="C928" s="47" t="s">
        <v>991</v>
      </c>
      <c r="D928" s="201">
        <v>44914</v>
      </c>
      <c r="E928" s="84">
        <v>0.625</v>
      </c>
      <c r="F928" s="3" t="s">
        <v>143</v>
      </c>
      <c r="G928" s="63" t="s">
        <v>23</v>
      </c>
      <c r="H928" s="3" t="s">
        <v>570</v>
      </c>
      <c r="I928" s="3" t="s">
        <v>352</v>
      </c>
      <c r="J928" s="68" t="s">
        <v>352</v>
      </c>
      <c r="K928" s="102" t="s">
        <v>352</v>
      </c>
    </row>
    <row r="929" spans="1:11" ht="12.75" customHeight="1">
      <c r="A929" s="5">
        <v>30886521</v>
      </c>
      <c r="B929" s="132" t="s">
        <v>972</v>
      </c>
      <c r="C929" s="47" t="s">
        <v>985</v>
      </c>
      <c r="D929" s="201">
        <v>44894</v>
      </c>
      <c r="E929" s="84">
        <v>0.70833333333333337</v>
      </c>
      <c r="F929" s="3" t="s">
        <v>157</v>
      </c>
      <c r="G929" s="63" t="s">
        <v>23</v>
      </c>
      <c r="H929" s="3" t="s">
        <v>570</v>
      </c>
      <c r="I929" s="3" t="s">
        <v>352</v>
      </c>
      <c r="J929" s="68" t="s">
        <v>352</v>
      </c>
      <c r="K929" s="102" t="s">
        <v>352</v>
      </c>
    </row>
    <row r="930" spans="1:11" ht="12.75" customHeight="1">
      <c r="A930" s="5">
        <v>30896731</v>
      </c>
      <c r="B930" s="132" t="s">
        <v>992</v>
      </c>
      <c r="C930" s="47" t="s">
        <v>993</v>
      </c>
      <c r="D930" s="201">
        <v>44921</v>
      </c>
      <c r="E930" s="84">
        <v>0.75</v>
      </c>
      <c r="F930" s="3" t="s">
        <v>143</v>
      </c>
      <c r="G930" s="63" t="s">
        <v>23</v>
      </c>
      <c r="H930" s="3" t="s">
        <v>570</v>
      </c>
      <c r="I930" s="3" t="s">
        <v>352</v>
      </c>
      <c r="J930" s="68" t="s">
        <v>352</v>
      </c>
      <c r="K930" s="102" t="s">
        <v>352</v>
      </c>
    </row>
    <row r="931" spans="1:11" ht="12.75" customHeight="1">
      <c r="A931" s="5">
        <v>30897941</v>
      </c>
      <c r="B931" s="132" t="s">
        <v>733</v>
      </c>
      <c r="C931" s="47" t="s">
        <v>994</v>
      </c>
      <c r="D931" s="201">
        <v>44902</v>
      </c>
      <c r="E931" s="84">
        <v>0.66666666666666663</v>
      </c>
      <c r="F931" s="3" t="s">
        <v>160</v>
      </c>
      <c r="G931" s="63" t="s">
        <v>23</v>
      </c>
      <c r="H931" s="3" t="s">
        <v>570</v>
      </c>
      <c r="I931" s="3" t="s">
        <v>352</v>
      </c>
      <c r="J931" s="68" t="s">
        <v>352</v>
      </c>
      <c r="K931" s="102" t="s">
        <v>352</v>
      </c>
    </row>
    <row r="932" spans="1:11" ht="12.75" customHeight="1">
      <c r="A932" s="5">
        <v>30903574</v>
      </c>
      <c r="B932" s="132" t="s">
        <v>695</v>
      </c>
      <c r="C932" s="47" t="s">
        <v>995</v>
      </c>
      <c r="D932" s="201">
        <v>44886</v>
      </c>
      <c r="E932" s="84">
        <v>0.45833333333333331</v>
      </c>
      <c r="F932" s="3" t="s">
        <v>157</v>
      </c>
      <c r="G932" s="63" t="s">
        <v>23</v>
      </c>
      <c r="H932" s="3" t="s">
        <v>792</v>
      </c>
      <c r="I932" s="3" t="s">
        <v>352</v>
      </c>
      <c r="J932" s="68" t="s">
        <v>352</v>
      </c>
      <c r="K932" s="102" t="s">
        <v>352</v>
      </c>
    </row>
    <row r="933" spans="1:11" ht="12.75" customHeight="1">
      <c r="A933" s="5">
        <v>30904365</v>
      </c>
      <c r="B933" s="132" t="s">
        <v>15</v>
      </c>
      <c r="C933" s="47" t="s">
        <v>996</v>
      </c>
      <c r="D933" s="201">
        <v>44905</v>
      </c>
      <c r="E933" s="84">
        <v>0.66666666666666663</v>
      </c>
      <c r="F933" s="3" t="s">
        <v>157</v>
      </c>
      <c r="G933" s="63" t="s">
        <v>23</v>
      </c>
      <c r="H933" s="3" t="s">
        <v>570</v>
      </c>
      <c r="I933" s="3" t="s">
        <v>352</v>
      </c>
      <c r="J933" s="68" t="s">
        <v>352</v>
      </c>
      <c r="K933" s="102" t="s">
        <v>352</v>
      </c>
    </row>
    <row r="934" spans="1:11" ht="12.75" customHeight="1">
      <c r="A934" s="5">
        <v>30906259</v>
      </c>
      <c r="B934" s="132" t="s">
        <v>132</v>
      </c>
      <c r="C934" s="47" t="s">
        <v>997</v>
      </c>
      <c r="D934" s="201">
        <v>44914</v>
      </c>
      <c r="E934" s="84">
        <v>0.83333333333333337</v>
      </c>
      <c r="F934" s="3" t="s">
        <v>143</v>
      </c>
      <c r="G934" s="63" t="s">
        <v>23</v>
      </c>
      <c r="H934" s="3" t="s">
        <v>570</v>
      </c>
      <c r="I934" s="3" t="s">
        <v>352</v>
      </c>
      <c r="J934" s="68" t="s">
        <v>352</v>
      </c>
      <c r="K934" s="102" t="s">
        <v>352</v>
      </c>
    </row>
    <row r="935" spans="1:11" ht="12.75" customHeight="1">
      <c r="A935" s="5">
        <v>30908139</v>
      </c>
      <c r="B935" s="132" t="s">
        <v>695</v>
      </c>
      <c r="C935" s="47" t="s">
        <v>980</v>
      </c>
      <c r="D935" s="201">
        <v>44931</v>
      </c>
      <c r="E935" s="84">
        <v>0.41666666666666669</v>
      </c>
      <c r="F935" s="3" t="s">
        <v>160</v>
      </c>
      <c r="G935" s="63" t="s">
        <v>23</v>
      </c>
      <c r="H935" s="3" t="s">
        <v>570</v>
      </c>
      <c r="I935" s="3" t="s">
        <v>352</v>
      </c>
      <c r="J935" s="68" t="s">
        <v>352</v>
      </c>
      <c r="K935" s="102" t="s">
        <v>352</v>
      </c>
    </row>
    <row r="936" spans="1:11" ht="12.75" customHeight="1">
      <c r="A936" s="5">
        <v>30921445</v>
      </c>
      <c r="B936" s="132" t="s">
        <v>733</v>
      </c>
      <c r="C936" s="47" t="s">
        <v>998</v>
      </c>
      <c r="D936" s="201">
        <v>44922</v>
      </c>
      <c r="E936" s="84">
        <v>0.41666666666666669</v>
      </c>
      <c r="F936" s="3" t="s">
        <v>143</v>
      </c>
      <c r="G936" s="63" t="s">
        <v>23</v>
      </c>
      <c r="H936" s="3" t="s">
        <v>570</v>
      </c>
      <c r="I936" s="3" t="s">
        <v>352</v>
      </c>
      <c r="J936" s="68" t="s">
        <v>352</v>
      </c>
      <c r="K936" s="102" t="s">
        <v>352</v>
      </c>
    </row>
    <row r="937" spans="1:11" ht="12.75" customHeight="1">
      <c r="A937" s="5">
        <v>30921720</v>
      </c>
      <c r="B937" s="132" t="s">
        <v>15</v>
      </c>
      <c r="C937" s="47" t="s">
        <v>999</v>
      </c>
      <c r="D937" s="201">
        <v>44933</v>
      </c>
      <c r="E937" s="84">
        <v>0.41666666666666669</v>
      </c>
      <c r="F937" s="3" t="s">
        <v>157</v>
      </c>
      <c r="G937" s="63" t="s">
        <v>23</v>
      </c>
      <c r="H937" s="3" t="s">
        <v>570</v>
      </c>
      <c r="I937" s="3" t="s">
        <v>352</v>
      </c>
      <c r="J937" s="68" t="s">
        <v>352</v>
      </c>
      <c r="K937" s="102" t="s">
        <v>352</v>
      </c>
    </row>
    <row r="938" spans="1:11" ht="12.75" customHeight="1">
      <c r="A938" s="5">
        <v>30923632</v>
      </c>
      <c r="B938" s="132" t="s">
        <v>81</v>
      </c>
      <c r="C938" s="47" t="s">
        <v>1000</v>
      </c>
      <c r="D938" s="201">
        <v>44912</v>
      </c>
      <c r="E938" s="84">
        <v>0.75</v>
      </c>
      <c r="F938" s="3" t="s">
        <v>143</v>
      </c>
      <c r="G938" s="63" t="s">
        <v>23</v>
      </c>
      <c r="H938" s="3" t="s">
        <v>570</v>
      </c>
      <c r="I938" s="3" t="s">
        <v>352</v>
      </c>
      <c r="J938" s="68" t="s">
        <v>352</v>
      </c>
      <c r="K938" s="102" t="s">
        <v>352</v>
      </c>
    </row>
    <row r="939" spans="1:11" ht="12.75" customHeight="1">
      <c r="A939" s="5">
        <v>30925635</v>
      </c>
      <c r="B939" s="132" t="s">
        <v>733</v>
      </c>
      <c r="C939" s="47" t="s">
        <v>187</v>
      </c>
      <c r="D939" s="201">
        <v>44938</v>
      </c>
      <c r="E939" s="84">
        <v>0.5</v>
      </c>
      <c r="F939" s="3" t="s">
        <v>143</v>
      </c>
      <c r="G939" s="63" t="s">
        <v>23</v>
      </c>
      <c r="H939" s="3" t="s">
        <v>570</v>
      </c>
      <c r="I939" s="3" t="s">
        <v>352</v>
      </c>
      <c r="J939" s="68" t="s">
        <v>352</v>
      </c>
      <c r="K939" s="102" t="s">
        <v>352</v>
      </c>
    </row>
    <row r="940" spans="1:11" ht="12.75" customHeight="1">
      <c r="A940" s="5">
        <v>30930324</v>
      </c>
      <c r="B940" s="132" t="s">
        <v>591</v>
      </c>
      <c r="C940" s="47" t="s">
        <v>514</v>
      </c>
      <c r="D940" s="201">
        <v>44899</v>
      </c>
      <c r="E940" s="84">
        <v>0.75</v>
      </c>
      <c r="F940" s="3" t="s">
        <v>157</v>
      </c>
      <c r="G940" s="63" t="s">
        <v>23</v>
      </c>
      <c r="H940" s="3" t="s">
        <v>792</v>
      </c>
      <c r="I940" s="3" t="s">
        <v>352</v>
      </c>
      <c r="J940" s="68" t="s">
        <v>352</v>
      </c>
      <c r="K940" s="102" t="s">
        <v>352</v>
      </c>
    </row>
    <row r="941" spans="1:11" ht="12.75" customHeight="1">
      <c r="A941" s="5">
        <v>30930948</v>
      </c>
      <c r="B941" s="132" t="s">
        <v>591</v>
      </c>
      <c r="C941" s="47" t="s">
        <v>1001</v>
      </c>
      <c r="D941" s="201">
        <v>44911</v>
      </c>
      <c r="E941" s="84">
        <v>0.83333333333333337</v>
      </c>
      <c r="F941" s="3" t="s">
        <v>157</v>
      </c>
      <c r="G941" s="63" t="s">
        <v>23</v>
      </c>
      <c r="H941" s="3" t="s">
        <v>570</v>
      </c>
      <c r="I941" s="3" t="s">
        <v>352</v>
      </c>
      <c r="J941" s="68" t="s">
        <v>352</v>
      </c>
      <c r="K941" s="102" t="s">
        <v>352</v>
      </c>
    </row>
    <row r="942" spans="1:11" ht="12.75" customHeight="1">
      <c r="A942" s="5">
        <v>30931105</v>
      </c>
      <c r="B942" s="132" t="s">
        <v>534</v>
      </c>
      <c r="C942" s="47" t="s">
        <v>1002</v>
      </c>
      <c r="D942" s="201">
        <v>44912</v>
      </c>
      <c r="E942" s="84">
        <v>0.41666666666666669</v>
      </c>
      <c r="F942" s="3" t="s">
        <v>180</v>
      </c>
      <c r="G942" s="63" t="s">
        <v>23</v>
      </c>
      <c r="H942" s="3" t="s">
        <v>570</v>
      </c>
      <c r="I942" s="3" t="s">
        <v>352</v>
      </c>
      <c r="J942" s="68" t="s">
        <v>352</v>
      </c>
      <c r="K942" s="102" t="s">
        <v>352</v>
      </c>
    </row>
    <row r="943" spans="1:11" ht="12.75" customHeight="1">
      <c r="A943" s="5">
        <v>27057667</v>
      </c>
      <c r="B943" s="132" t="s">
        <v>534</v>
      </c>
      <c r="C943" s="47" t="s">
        <v>1002</v>
      </c>
      <c r="D943" s="201">
        <v>44912</v>
      </c>
      <c r="E943" s="84">
        <v>0.41666666666666669</v>
      </c>
      <c r="F943" s="3" t="s">
        <v>174</v>
      </c>
      <c r="G943" s="63" t="s">
        <v>23</v>
      </c>
      <c r="H943" s="3" t="s">
        <v>570</v>
      </c>
      <c r="I943" s="3" t="s">
        <v>352</v>
      </c>
      <c r="J943" s="68" t="s">
        <v>352</v>
      </c>
      <c r="K943" s="102" t="s">
        <v>352</v>
      </c>
    </row>
    <row r="944" spans="1:11" ht="12.75" customHeight="1">
      <c r="A944" s="5">
        <v>30931287</v>
      </c>
      <c r="B944" s="132" t="s">
        <v>591</v>
      </c>
      <c r="C944" s="47" t="s">
        <v>1003</v>
      </c>
      <c r="D944" s="201">
        <v>44902</v>
      </c>
      <c r="E944" s="84">
        <v>0.79166666666666663</v>
      </c>
      <c r="F944" s="3" t="s">
        <v>160</v>
      </c>
      <c r="G944" s="63" t="s">
        <v>23</v>
      </c>
      <c r="H944" s="3" t="s">
        <v>570</v>
      </c>
      <c r="I944" s="3" t="s">
        <v>352</v>
      </c>
      <c r="J944" s="68" t="s">
        <v>352</v>
      </c>
      <c r="K944" s="102" t="s">
        <v>352</v>
      </c>
    </row>
    <row r="945" spans="1:26" ht="12.75" customHeight="1">
      <c r="A945" s="5">
        <v>30933522</v>
      </c>
      <c r="B945" s="132" t="s">
        <v>844</v>
      </c>
      <c r="C945" s="47" t="s">
        <v>995</v>
      </c>
      <c r="D945" s="201">
        <v>44914</v>
      </c>
      <c r="E945" s="84">
        <v>0.45833333333333331</v>
      </c>
      <c r="F945" s="3" t="s">
        <v>157</v>
      </c>
      <c r="G945" s="63" t="s">
        <v>23</v>
      </c>
      <c r="H945" s="3" t="s">
        <v>570</v>
      </c>
      <c r="I945" s="3" t="s">
        <v>352</v>
      </c>
      <c r="J945" s="68" t="s">
        <v>352</v>
      </c>
      <c r="K945" s="102" t="s">
        <v>352</v>
      </c>
    </row>
    <row r="946" spans="1:26" ht="12.75" customHeight="1">
      <c r="A946" s="5">
        <v>30935408</v>
      </c>
      <c r="B946" s="132" t="s">
        <v>687</v>
      </c>
      <c r="C946" s="47" t="s">
        <v>954</v>
      </c>
      <c r="D946" s="201">
        <v>44907</v>
      </c>
      <c r="E946" s="84">
        <v>0.75</v>
      </c>
      <c r="F946" s="3" t="s">
        <v>154</v>
      </c>
      <c r="G946" s="63" t="s">
        <v>23</v>
      </c>
      <c r="H946" s="3" t="s">
        <v>570</v>
      </c>
      <c r="I946" s="3" t="s">
        <v>352</v>
      </c>
      <c r="J946" s="68" t="s">
        <v>352</v>
      </c>
      <c r="K946" s="102" t="s">
        <v>352</v>
      </c>
    </row>
    <row r="947" spans="1:26" ht="12.75" customHeight="1">
      <c r="A947" s="5">
        <v>30936528</v>
      </c>
      <c r="B947" s="132" t="s">
        <v>733</v>
      </c>
      <c r="C947" s="47" t="s">
        <v>1004</v>
      </c>
      <c r="D947" s="201">
        <v>44942</v>
      </c>
      <c r="E947" s="84">
        <v>0.625</v>
      </c>
      <c r="F947" s="3" t="s">
        <v>174</v>
      </c>
      <c r="G947" s="63" t="s">
        <v>23</v>
      </c>
      <c r="H947" s="3" t="s">
        <v>570</v>
      </c>
      <c r="I947" s="3" t="s">
        <v>352</v>
      </c>
      <c r="J947" s="68" t="s">
        <v>352</v>
      </c>
      <c r="K947" s="102" t="s">
        <v>352</v>
      </c>
    </row>
    <row r="948" spans="1:26" ht="12.75" customHeight="1">
      <c r="A948" s="5">
        <v>30936574</v>
      </c>
      <c r="B948" s="132" t="s">
        <v>733</v>
      </c>
      <c r="C948" s="47" t="s">
        <v>1005</v>
      </c>
      <c r="D948" s="201">
        <v>44942</v>
      </c>
      <c r="E948" s="84">
        <v>0.625</v>
      </c>
      <c r="F948" s="3" t="s">
        <v>174</v>
      </c>
      <c r="G948" s="63" t="s">
        <v>23</v>
      </c>
      <c r="H948" s="3" t="s">
        <v>570</v>
      </c>
      <c r="I948" s="3" t="s">
        <v>352</v>
      </c>
      <c r="J948" s="68" t="s">
        <v>352</v>
      </c>
      <c r="K948" s="102" t="s">
        <v>352</v>
      </c>
    </row>
    <row r="949" spans="1:26" ht="12.75" customHeight="1">
      <c r="A949" s="5">
        <v>30937097</v>
      </c>
      <c r="B949" s="132" t="s">
        <v>15</v>
      </c>
      <c r="C949" s="47" t="s">
        <v>1006</v>
      </c>
      <c r="D949" s="201">
        <v>44905</v>
      </c>
      <c r="E949" s="84">
        <v>0.375</v>
      </c>
      <c r="F949" s="3" t="s">
        <v>180</v>
      </c>
      <c r="G949" s="63" t="s">
        <v>23</v>
      </c>
      <c r="H949" s="3" t="s">
        <v>570</v>
      </c>
      <c r="I949" s="3" t="s">
        <v>352</v>
      </c>
      <c r="J949" s="68" t="s">
        <v>352</v>
      </c>
      <c r="K949" s="102" t="s">
        <v>352</v>
      </c>
    </row>
    <row r="950" spans="1:26" ht="12.75" customHeight="1">
      <c r="A950" s="18">
        <v>30949459</v>
      </c>
      <c r="B950" s="138" t="s">
        <v>844</v>
      </c>
      <c r="C950" s="89" t="s">
        <v>995</v>
      </c>
      <c r="D950" s="204">
        <v>44914</v>
      </c>
      <c r="E950" s="90">
        <v>0.45833333333333331</v>
      </c>
      <c r="F950" s="21" t="s">
        <v>157</v>
      </c>
      <c r="G950" s="91" t="s">
        <v>23</v>
      </c>
      <c r="H950" s="3" t="s">
        <v>570</v>
      </c>
      <c r="I950" s="3" t="s">
        <v>352</v>
      </c>
      <c r="J950" s="68" t="s">
        <v>352</v>
      </c>
      <c r="K950" s="102" t="s">
        <v>352</v>
      </c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2.75" customHeight="1">
      <c r="A951" s="18">
        <v>30953211</v>
      </c>
      <c r="B951" s="138" t="s">
        <v>1007</v>
      </c>
      <c r="C951" s="89" t="s">
        <v>1008</v>
      </c>
      <c r="D951" s="204">
        <v>44912</v>
      </c>
      <c r="E951" s="90">
        <v>0.625</v>
      </c>
      <c r="F951" s="21" t="s">
        <v>157</v>
      </c>
      <c r="G951" s="91" t="s">
        <v>23</v>
      </c>
      <c r="H951" s="3" t="s">
        <v>570</v>
      </c>
      <c r="I951" s="3" t="s">
        <v>352</v>
      </c>
      <c r="J951" s="68" t="s">
        <v>352</v>
      </c>
      <c r="K951" s="102" t="s">
        <v>352</v>
      </c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:26" ht="12.75" customHeight="1">
      <c r="A952" s="5">
        <v>30955865</v>
      </c>
      <c r="B952" s="132" t="s">
        <v>687</v>
      </c>
      <c r="C952" s="47" t="s">
        <v>1009</v>
      </c>
      <c r="D952" s="201">
        <v>44921</v>
      </c>
      <c r="E952" s="84">
        <v>0.375</v>
      </c>
      <c r="F952" s="3" t="s">
        <v>154</v>
      </c>
      <c r="G952" s="63" t="s">
        <v>23</v>
      </c>
      <c r="H952" s="3" t="s">
        <v>570</v>
      </c>
      <c r="I952" s="3" t="s">
        <v>352</v>
      </c>
      <c r="J952" s="68" t="s">
        <v>352</v>
      </c>
      <c r="K952" s="102" t="s">
        <v>352</v>
      </c>
    </row>
    <row r="953" spans="1:26" ht="12.75" customHeight="1">
      <c r="A953" s="5">
        <v>30963287</v>
      </c>
      <c r="B953" s="132" t="s">
        <v>189</v>
      </c>
      <c r="C953" s="47" t="s">
        <v>1010</v>
      </c>
      <c r="D953" s="50">
        <v>44929</v>
      </c>
      <c r="E953" s="84">
        <v>0.625</v>
      </c>
      <c r="F953" s="3" t="s">
        <v>143</v>
      </c>
      <c r="G953" s="63" t="s">
        <v>23</v>
      </c>
      <c r="H953" s="3" t="s">
        <v>570</v>
      </c>
      <c r="I953" s="3" t="s">
        <v>352</v>
      </c>
      <c r="J953" s="68" t="s">
        <v>352</v>
      </c>
      <c r="K953" s="102" t="s">
        <v>352</v>
      </c>
    </row>
    <row r="954" spans="1:26" ht="12.75" customHeight="1">
      <c r="A954" s="5">
        <v>30966907</v>
      </c>
      <c r="B954" s="132" t="s">
        <v>844</v>
      </c>
      <c r="C954" s="47" t="s">
        <v>995</v>
      </c>
      <c r="D954" s="52">
        <v>44914</v>
      </c>
      <c r="E954" s="84">
        <v>0.45833333333333331</v>
      </c>
      <c r="F954" s="3" t="s">
        <v>157</v>
      </c>
      <c r="G954" s="63" t="s">
        <v>23</v>
      </c>
      <c r="H954" s="3" t="s">
        <v>570</v>
      </c>
      <c r="I954" s="3" t="s">
        <v>352</v>
      </c>
      <c r="J954" s="68" t="s">
        <v>352</v>
      </c>
      <c r="K954" s="102" t="s">
        <v>352</v>
      </c>
    </row>
    <row r="955" spans="1:26" ht="12.75" customHeight="1">
      <c r="A955" s="5">
        <v>30967088</v>
      </c>
      <c r="B955" s="132" t="s">
        <v>591</v>
      </c>
      <c r="C955" s="47" t="s">
        <v>1011</v>
      </c>
      <c r="D955" s="52">
        <v>44906</v>
      </c>
      <c r="E955" s="84">
        <v>0.83333333333333337</v>
      </c>
      <c r="F955" s="3" t="s">
        <v>752</v>
      </c>
      <c r="G955" s="63" t="s">
        <v>23</v>
      </c>
      <c r="H955" s="3" t="s">
        <v>570</v>
      </c>
      <c r="I955" s="3" t="s">
        <v>352</v>
      </c>
      <c r="J955" s="68" t="s">
        <v>352</v>
      </c>
      <c r="K955" s="102" t="s">
        <v>352</v>
      </c>
    </row>
    <row r="956" spans="1:26" ht="12.75" customHeight="1">
      <c r="A956" s="5">
        <v>30967000</v>
      </c>
      <c r="B956" s="132" t="s">
        <v>660</v>
      </c>
      <c r="C956" s="47" t="s">
        <v>1012</v>
      </c>
      <c r="D956" s="201">
        <v>44895</v>
      </c>
      <c r="E956" s="84">
        <v>0.83333333333333337</v>
      </c>
      <c r="F956" s="3" t="s">
        <v>752</v>
      </c>
      <c r="G956" s="63" t="s">
        <v>23</v>
      </c>
      <c r="H956" s="3" t="s">
        <v>885</v>
      </c>
      <c r="I956" s="3" t="s">
        <v>352</v>
      </c>
      <c r="J956" s="68" t="s">
        <v>352</v>
      </c>
      <c r="K956" s="102" t="s">
        <v>352</v>
      </c>
    </row>
    <row r="957" spans="1:26" ht="12.75" customHeight="1">
      <c r="A957" s="5">
        <v>30968516</v>
      </c>
      <c r="B957" s="132" t="s">
        <v>844</v>
      </c>
      <c r="C957" s="47" t="s">
        <v>995</v>
      </c>
      <c r="D957" s="52">
        <v>44914</v>
      </c>
      <c r="E957" s="84">
        <v>0.45833333333333331</v>
      </c>
      <c r="F957" s="3" t="s">
        <v>157</v>
      </c>
      <c r="G957" s="63" t="s">
        <v>23</v>
      </c>
      <c r="H957" s="3" t="s">
        <v>570</v>
      </c>
      <c r="I957" s="3" t="s">
        <v>352</v>
      </c>
      <c r="J957" s="68" t="s">
        <v>352</v>
      </c>
      <c r="K957" s="102" t="s">
        <v>352</v>
      </c>
    </row>
    <row r="958" spans="1:26" ht="12.75" customHeight="1">
      <c r="A958" s="5">
        <v>30968398</v>
      </c>
      <c r="B958" s="132" t="s">
        <v>534</v>
      </c>
      <c r="C958" s="47" t="s">
        <v>1013</v>
      </c>
      <c r="D958" s="201">
        <v>44913</v>
      </c>
      <c r="E958" s="84">
        <v>0.58333333333333337</v>
      </c>
      <c r="F958" s="3" t="s">
        <v>143</v>
      </c>
      <c r="G958" s="63" t="s">
        <v>23</v>
      </c>
      <c r="H958" s="3" t="s">
        <v>570</v>
      </c>
      <c r="I958" s="3" t="s">
        <v>352</v>
      </c>
      <c r="J958" s="68" t="s">
        <v>352</v>
      </c>
      <c r="K958" s="102" t="s">
        <v>352</v>
      </c>
    </row>
    <row r="959" spans="1:26" ht="12.75" customHeight="1">
      <c r="A959" s="5">
        <v>30969114</v>
      </c>
      <c r="B959" s="132" t="s">
        <v>733</v>
      </c>
      <c r="C959" s="47" t="s">
        <v>1014</v>
      </c>
      <c r="D959" s="201">
        <v>44911</v>
      </c>
      <c r="E959" s="84">
        <v>0.625</v>
      </c>
      <c r="F959" s="3" t="s">
        <v>143</v>
      </c>
      <c r="G959" s="63" t="s">
        <v>23</v>
      </c>
      <c r="H959" s="3" t="s">
        <v>570</v>
      </c>
      <c r="I959" s="3" t="s">
        <v>352</v>
      </c>
      <c r="J959" s="68" t="s">
        <v>352</v>
      </c>
      <c r="K959" s="102" t="s">
        <v>352</v>
      </c>
    </row>
    <row r="960" spans="1:26" ht="12.75" customHeight="1">
      <c r="A960" s="5">
        <v>30969206</v>
      </c>
      <c r="B960" s="132" t="s">
        <v>591</v>
      </c>
      <c r="C960" s="47" t="s">
        <v>1015</v>
      </c>
      <c r="D960" s="201">
        <v>44917</v>
      </c>
      <c r="E960" s="84">
        <v>0.66666666666666663</v>
      </c>
      <c r="F960" s="3" t="s">
        <v>143</v>
      </c>
      <c r="G960" s="63" t="s">
        <v>23</v>
      </c>
      <c r="H960" s="3" t="s">
        <v>570</v>
      </c>
      <c r="I960" s="3" t="s">
        <v>352</v>
      </c>
      <c r="J960" s="68" t="s">
        <v>352</v>
      </c>
      <c r="K960" s="102" t="s">
        <v>352</v>
      </c>
    </row>
    <row r="961" spans="1:11" ht="12.75" customHeight="1">
      <c r="A961" s="5">
        <v>30971335</v>
      </c>
      <c r="B961" s="132" t="s">
        <v>687</v>
      </c>
      <c r="C961" s="47" t="s">
        <v>1016</v>
      </c>
      <c r="D961" s="201">
        <v>44921</v>
      </c>
      <c r="E961" s="84">
        <v>0.375</v>
      </c>
      <c r="F961" s="3" t="s">
        <v>154</v>
      </c>
      <c r="G961" s="63" t="s">
        <v>23</v>
      </c>
      <c r="H961" s="3" t="s">
        <v>570</v>
      </c>
      <c r="I961" s="3" t="s">
        <v>352</v>
      </c>
      <c r="J961" s="68" t="s">
        <v>352</v>
      </c>
      <c r="K961" s="102" t="s">
        <v>352</v>
      </c>
    </row>
    <row r="962" spans="1:11" ht="12.75" customHeight="1">
      <c r="A962" s="5">
        <v>30974079</v>
      </c>
      <c r="B962" s="132" t="s">
        <v>59</v>
      </c>
      <c r="C962" s="47" t="s">
        <v>1017</v>
      </c>
      <c r="D962" s="201">
        <v>44935</v>
      </c>
      <c r="E962" s="84">
        <v>0.45833333333333331</v>
      </c>
      <c r="F962" s="3" t="s">
        <v>143</v>
      </c>
      <c r="G962" s="63" t="s">
        <v>23</v>
      </c>
      <c r="H962" s="3" t="s">
        <v>570</v>
      </c>
      <c r="I962" s="3" t="s">
        <v>352</v>
      </c>
      <c r="J962" s="68" t="s">
        <v>352</v>
      </c>
      <c r="K962" s="102" t="s">
        <v>352</v>
      </c>
    </row>
    <row r="963" spans="1:11" ht="12.75" customHeight="1">
      <c r="A963" s="5">
        <v>30974643</v>
      </c>
      <c r="B963" s="132" t="s">
        <v>11</v>
      </c>
      <c r="C963" s="47" t="s">
        <v>572</v>
      </c>
      <c r="D963" s="201">
        <v>44949</v>
      </c>
      <c r="E963" s="84">
        <v>0.75</v>
      </c>
      <c r="F963" s="3" t="s">
        <v>143</v>
      </c>
      <c r="G963" s="63" t="s">
        <v>23</v>
      </c>
      <c r="H963" s="3" t="s">
        <v>570</v>
      </c>
      <c r="I963" s="3" t="s">
        <v>352</v>
      </c>
      <c r="J963" s="68" t="s">
        <v>352</v>
      </c>
      <c r="K963" s="102" t="s">
        <v>352</v>
      </c>
    </row>
    <row r="964" spans="1:11" ht="12.75" customHeight="1">
      <c r="A964" s="5">
        <v>30976043</v>
      </c>
      <c r="B964" s="132" t="s">
        <v>1018</v>
      </c>
      <c r="C964" s="47" t="s">
        <v>1019</v>
      </c>
      <c r="D964" s="201">
        <v>44932</v>
      </c>
      <c r="E964" s="84">
        <v>0.625</v>
      </c>
      <c r="F964" s="3" t="s">
        <v>143</v>
      </c>
      <c r="G964" s="63" t="s">
        <v>23</v>
      </c>
      <c r="H964" s="3" t="s">
        <v>570</v>
      </c>
      <c r="I964" s="3" t="s">
        <v>352</v>
      </c>
      <c r="J964" s="68" t="s">
        <v>352</v>
      </c>
      <c r="K964" s="102" t="s">
        <v>352</v>
      </c>
    </row>
    <row r="965" spans="1:11" ht="12.75" customHeight="1">
      <c r="A965" s="5">
        <v>30976333</v>
      </c>
      <c r="B965" s="132" t="s">
        <v>733</v>
      </c>
      <c r="C965" s="47" t="s">
        <v>1020</v>
      </c>
      <c r="D965" s="201">
        <v>44912</v>
      </c>
      <c r="E965" s="84">
        <v>0.41666666666666669</v>
      </c>
      <c r="F965" s="3" t="s">
        <v>143</v>
      </c>
      <c r="G965" s="63" t="s">
        <v>23</v>
      </c>
      <c r="H965" s="3" t="s">
        <v>570</v>
      </c>
      <c r="I965" s="3" t="s">
        <v>352</v>
      </c>
      <c r="J965" s="68" t="s">
        <v>352</v>
      </c>
      <c r="K965" s="102" t="s">
        <v>352</v>
      </c>
    </row>
    <row r="966" spans="1:11" ht="12.75" customHeight="1">
      <c r="A966" s="5">
        <v>30979418</v>
      </c>
      <c r="B966" s="132" t="s">
        <v>591</v>
      </c>
      <c r="C966" s="47" t="s">
        <v>1021</v>
      </c>
      <c r="D966" s="201">
        <v>44913</v>
      </c>
      <c r="E966" s="84">
        <v>0.83333333333333337</v>
      </c>
      <c r="F966" s="3" t="s">
        <v>157</v>
      </c>
      <c r="G966" s="63" t="s">
        <v>23</v>
      </c>
      <c r="H966" s="3" t="s">
        <v>570</v>
      </c>
      <c r="I966" s="3" t="s">
        <v>352</v>
      </c>
      <c r="J966" s="68" t="s">
        <v>352</v>
      </c>
      <c r="K966" s="102" t="s">
        <v>352</v>
      </c>
    </row>
    <row r="967" spans="1:11" ht="12.75" customHeight="1">
      <c r="A967" s="5">
        <v>30979661</v>
      </c>
      <c r="B967" s="132" t="s">
        <v>733</v>
      </c>
      <c r="C967" s="47" t="s">
        <v>1022</v>
      </c>
      <c r="D967" s="201">
        <v>44912</v>
      </c>
      <c r="E967" s="84">
        <v>0.66666666666666663</v>
      </c>
      <c r="F967" s="3" t="s">
        <v>174</v>
      </c>
      <c r="G967" s="63" t="s">
        <v>23</v>
      </c>
      <c r="H967" s="3" t="s">
        <v>570</v>
      </c>
      <c r="I967" s="3" t="s">
        <v>352</v>
      </c>
      <c r="J967" s="68" t="s">
        <v>352</v>
      </c>
      <c r="K967" s="102" t="s">
        <v>352</v>
      </c>
    </row>
    <row r="968" spans="1:11" ht="12.75" customHeight="1">
      <c r="A968" s="5">
        <v>30984575</v>
      </c>
      <c r="B968" s="132" t="s">
        <v>687</v>
      </c>
      <c r="C968" s="47" t="s">
        <v>1023</v>
      </c>
      <c r="D968" s="201">
        <v>44914</v>
      </c>
      <c r="E968" s="84">
        <v>0.75</v>
      </c>
      <c r="F968" s="3" t="s">
        <v>154</v>
      </c>
      <c r="G968" s="63" t="s">
        <v>23</v>
      </c>
      <c r="H968" s="3" t="s">
        <v>570</v>
      </c>
      <c r="I968" s="3" t="s">
        <v>352</v>
      </c>
      <c r="J968" s="68" t="s">
        <v>352</v>
      </c>
      <c r="K968" s="102" t="s">
        <v>352</v>
      </c>
    </row>
    <row r="969" spans="1:11" ht="12.75" customHeight="1">
      <c r="A969" s="5">
        <v>30995549</v>
      </c>
      <c r="B969" s="132" t="s">
        <v>11</v>
      </c>
      <c r="C969" s="47" t="s">
        <v>135</v>
      </c>
      <c r="D969" s="201">
        <v>44935</v>
      </c>
      <c r="E969" s="84">
        <v>0.83333333333333337</v>
      </c>
      <c r="F969" s="3" t="s">
        <v>143</v>
      </c>
      <c r="G969" s="63" t="s">
        <v>23</v>
      </c>
      <c r="H969" s="3" t="s">
        <v>570</v>
      </c>
      <c r="I969" s="3" t="s">
        <v>352</v>
      </c>
      <c r="J969" s="68" t="s">
        <v>352</v>
      </c>
      <c r="K969" s="102" t="s">
        <v>352</v>
      </c>
    </row>
    <row r="970" spans="1:11" ht="12.75" customHeight="1">
      <c r="A970" s="5">
        <v>30997713</v>
      </c>
      <c r="B970" s="132" t="s">
        <v>733</v>
      </c>
      <c r="C970" s="47" t="s">
        <v>1024</v>
      </c>
      <c r="D970" s="201">
        <v>44854</v>
      </c>
      <c r="E970" s="84">
        <v>0.66666666666666663</v>
      </c>
      <c r="F970" s="3" t="s">
        <v>160</v>
      </c>
      <c r="G970" s="63" t="s">
        <v>23</v>
      </c>
      <c r="H970" s="3" t="s">
        <v>792</v>
      </c>
      <c r="I970" s="3" t="s">
        <v>352</v>
      </c>
      <c r="J970" s="68" t="s">
        <v>352</v>
      </c>
      <c r="K970" s="102" t="s">
        <v>352</v>
      </c>
    </row>
    <row r="971" spans="1:11" ht="12.75" customHeight="1">
      <c r="A971" s="5">
        <v>30997921</v>
      </c>
      <c r="B971" s="132" t="s">
        <v>733</v>
      </c>
      <c r="C971" s="47" t="s">
        <v>1024</v>
      </c>
      <c r="D971" s="201">
        <v>44916</v>
      </c>
      <c r="E971" s="84">
        <v>0.66666666666666663</v>
      </c>
      <c r="F971" s="3" t="s">
        <v>160</v>
      </c>
      <c r="G971" s="63" t="s">
        <v>23</v>
      </c>
      <c r="H971" s="3" t="s">
        <v>570</v>
      </c>
      <c r="I971" s="3" t="s">
        <v>352</v>
      </c>
      <c r="J971" s="68" t="s">
        <v>352</v>
      </c>
      <c r="K971" s="102" t="s">
        <v>352</v>
      </c>
    </row>
    <row r="972" spans="1:11" ht="12.75" customHeight="1">
      <c r="A972" s="5">
        <v>30997851</v>
      </c>
      <c r="B972" s="132" t="s">
        <v>15</v>
      </c>
      <c r="C972" s="47" t="s">
        <v>1025</v>
      </c>
      <c r="D972" s="201">
        <v>44913</v>
      </c>
      <c r="E972" s="84">
        <v>0.33333333333333331</v>
      </c>
      <c r="F972" s="3" t="s">
        <v>143</v>
      </c>
      <c r="G972" s="63" t="s">
        <v>23</v>
      </c>
      <c r="H972" s="3" t="s">
        <v>792</v>
      </c>
      <c r="I972" s="3" t="s">
        <v>352</v>
      </c>
      <c r="J972" s="68" t="s">
        <v>352</v>
      </c>
      <c r="K972" s="102" t="s">
        <v>352</v>
      </c>
    </row>
    <row r="973" spans="1:11" ht="12.75" customHeight="1">
      <c r="A973" s="5">
        <v>30997996</v>
      </c>
      <c r="B973" s="132" t="s">
        <v>15</v>
      </c>
      <c r="C973" s="47" t="s">
        <v>1025</v>
      </c>
      <c r="D973" s="201">
        <v>44913</v>
      </c>
      <c r="E973" s="84">
        <v>0.33333333333333331</v>
      </c>
      <c r="F973" s="3" t="s">
        <v>143</v>
      </c>
      <c r="G973" s="63" t="s">
        <v>23</v>
      </c>
      <c r="H973" s="3" t="s">
        <v>792</v>
      </c>
      <c r="I973" s="3" t="s">
        <v>352</v>
      </c>
      <c r="J973" s="68" t="s">
        <v>352</v>
      </c>
      <c r="K973" s="102" t="s">
        <v>352</v>
      </c>
    </row>
    <row r="974" spans="1:11" ht="12.75" customHeight="1">
      <c r="A974" s="5">
        <v>31002598</v>
      </c>
      <c r="B974" s="132" t="s">
        <v>15</v>
      </c>
      <c r="C974" s="47" t="s">
        <v>1026</v>
      </c>
      <c r="D974" s="201">
        <v>44871</v>
      </c>
      <c r="E974" s="84">
        <v>0.83333333333333337</v>
      </c>
      <c r="F974" s="3" t="s">
        <v>143</v>
      </c>
      <c r="G974" s="63" t="s">
        <v>23</v>
      </c>
      <c r="H974" s="3" t="s">
        <v>792</v>
      </c>
      <c r="I974" s="3" t="s">
        <v>352</v>
      </c>
      <c r="J974" s="68" t="s">
        <v>352</v>
      </c>
      <c r="K974" s="102" t="s">
        <v>352</v>
      </c>
    </row>
    <row r="975" spans="1:11" ht="12.75" customHeight="1">
      <c r="A975" s="5">
        <v>31002640</v>
      </c>
      <c r="B975" s="132" t="s">
        <v>15</v>
      </c>
      <c r="C975" s="47" t="s">
        <v>1026</v>
      </c>
      <c r="D975" s="201">
        <v>44901</v>
      </c>
      <c r="E975" s="84">
        <v>0.83333333333333337</v>
      </c>
      <c r="F975" s="3" t="s">
        <v>143</v>
      </c>
      <c r="G975" s="63" t="s">
        <v>23</v>
      </c>
      <c r="H975" s="3" t="s">
        <v>792</v>
      </c>
      <c r="I975" s="3" t="s">
        <v>352</v>
      </c>
      <c r="J975" s="68" t="s">
        <v>352</v>
      </c>
      <c r="K975" s="102" t="s">
        <v>352</v>
      </c>
    </row>
    <row r="976" spans="1:11" ht="12.75" customHeight="1">
      <c r="A976" s="5">
        <v>31002674</v>
      </c>
      <c r="B976" s="132" t="s">
        <v>15</v>
      </c>
      <c r="C976" s="47" t="s">
        <v>1026</v>
      </c>
      <c r="D976" s="201">
        <v>44901</v>
      </c>
      <c r="E976" s="84">
        <v>0.83333333333333337</v>
      </c>
      <c r="F976" s="3" t="s">
        <v>143</v>
      </c>
      <c r="G976" s="63" t="s">
        <v>23</v>
      </c>
      <c r="H976" s="3" t="s">
        <v>792</v>
      </c>
      <c r="I976" s="3" t="s">
        <v>352</v>
      </c>
      <c r="J976" s="68" t="s">
        <v>352</v>
      </c>
      <c r="K976" s="102" t="s">
        <v>352</v>
      </c>
    </row>
    <row r="977" spans="1:26" ht="12.75" customHeight="1">
      <c r="A977" s="5">
        <v>31002878</v>
      </c>
      <c r="B977" s="132" t="s">
        <v>15</v>
      </c>
      <c r="C977" s="47" t="s">
        <v>1027</v>
      </c>
      <c r="D977" s="201">
        <v>44913</v>
      </c>
      <c r="E977" s="84">
        <v>0.5</v>
      </c>
      <c r="F977" s="3" t="s">
        <v>143</v>
      </c>
      <c r="G977" s="63" t="s">
        <v>23</v>
      </c>
      <c r="H977" s="3" t="s">
        <v>792</v>
      </c>
      <c r="I977" s="3" t="s">
        <v>352</v>
      </c>
      <c r="J977" s="68" t="s">
        <v>352</v>
      </c>
      <c r="K977" s="102" t="s">
        <v>352</v>
      </c>
    </row>
    <row r="978" spans="1:26" ht="12.75" customHeight="1">
      <c r="A978" s="5">
        <v>31005375</v>
      </c>
      <c r="B978" s="132" t="s">
        <v>15</v>
      </c>
      <c r="C978" s="47" t="s">
        <v>1028</v>
      </c>
      <c r="D978" s="201">
        <v>44934</v>
      </c>
      <c r="E978" s="84">
        <v>0.375</v>
      </c>
      <c r="F978" s="3" t="s">
        <v>180</v>
      </c>
      <c r="G978" s="63" t="s">
        <v>23</v>
      </c>
      <c r="H978" s="3" t="s">
        <v>570</v>
      </c>
      <c r="I978" s="3" t="s">
        <v>352</v>
      </c>
      <c r="J978" s="68" t="s">
        <v>352</v>
      </c>
      <c r="K978" s="102" t="s">
        <v>352</v>
      </c>
    </row>
    <row r="979" spans="1:26" ht="12.75" customHeight="1">
      <c r="A979" s="5">
        <v>31005403</v>
      </c>
      <c r="B979" s="132" t="s">
        <v>733</v>
      </c>
      <c r="C979" s="47" t="s">
        <v>1029</v>
      </c>
      <c r="D979" s="201">
        <v>45001</v>
      </c>
      <c r="E979" s="84">
        <v>0.66666666666666663</v>
      </c>
      <c r="F979" s="3" t="s">
        <v>143</v>
      </c>
      <c r="G979" s="63" t="s">
        <v>23</v>
      </c>
      <c r="H979" s="3" t="s">
        <v>570</v>
      </c>
      <c r="I979" s="3" t="s">
        <v>352</v>
      </c>
      <c r="J979" s="68" t="s">
        <v>352</v>
      </c>
      <c r="K979" s="102" t="s">
        <v>352</v>
      </c>
    </row>
    <row r="980" spans="1:26" ht="12.75" customHeight="1">
      <c r="A980" s="5">
        <v>31012194</v>
      </c>
      <c r="B980" s="132" t="s">
        <v>660</v>
      </c>
      <c r="C980" s="47" t="s">
        <v>1030</v>
      </c>
      <c r="D980" s="201">
        <v>44947</v>
      </c>
      <c r="E980" s="84">
        <v>0.75</v>
      </c>
      <c r="F980" s="3" t="s">
        <v>157</v>
      </c>
      <c r="G980" s="63" t="s">
        <v>23</v>
      </c>
      <c r="H980" s="3" t="s">
        <v>570</v>
      </c>
      <c r="I980" s="3" t="s">
        <v>352</v>
      </c>
      <c r="J980" s="68" t="s">
        <v>352</v>
      </c>
      <c r="K980" s="102" t="s">
        <v>352</v>
      </c>
    </row>
    <row r="981" spans="1:26" ht="12.75" customHeight="1">
      <c r="A981" s="5">
        <v>31012929</v>
      </c>
      <c r="B981" s="132" t="s">
        <v>733</v>
      </c>
      <c r="C981" s="47" t="s">
        <v>1031</v>
      </c>
      <c r="D981" s="201">
        <v>44918</v>
      </c>
      <c r="E981" s="84">
        <v>0.75</v>
      </c>
      <c r="F981" s="3" t="s">
        <v>143</v>
      </c>
      <c r="G981" s="63" t="s">
        <v>23</v>
      </c>
      <c r="H981" s="3" t="s">
        <v>570</v>
      </c>
      <c r="I981" s="3" t="s">
        <v>352</v>
      </c>
      <c r="J981" s="68" t="s">
        <v>352</v>
      </c>
      <c r="K981" s="102" t="s">
        <v>352</v>
      </c>
    </row>
    <row r="982" spans="1:26" ht="12.75" customHeight="1">
      <c r="A982" s="23">
        <v>31018617</v>
      </c>
      <c r="B982" s="132" t="s">
        <v>274</v>
      </c>
      <c r="C982" s="47" t="s">
        <v>1032</v>
      </c>
      <c r="D982" s="201">
        <v>44945</v>
      </c>
      <c r="E982" s="84">
        <v>0.375</v>
      </c>
      <c r="F982" s="3" t="s">
        <v>157</v>
      </c>
      <c r="G982" s="63" t="s">
        <v>23</v>
      </c>
      <c r="H982" s="3" t="s">
        <v>570</v>
      </c>
      <c r="I982" s="3" t="s">
        <v>352</v>
      </c>
      <c r="J982" s="68" t="s">
        <v>352</v>
      </c>
      <c r="K982" s="102" t="s">
        <v>352</v>
      </c>
    </row>
    <row r="983" spans="1:26" ht="12.75" customHeight="1">
      <c r="A983" s="5">
        <v>31033062</v>
      </c>
      <c r="B983" s="132" t="s">
        <v>11</v>
      </c>
      <c r="C983" s="47" t="s">
        <v>1033</v>
      </c>
      <c r="D983" s="201">
        <v>44905</v>
      </c>
      <c r="E983" s="84">
        <v>0.75</v>
      </c>
      <c r="F983" s="3" t="s">
        <v>157</v>
      </c>
      <c r="G983" s="63" t="s">
        <v>23</v>
      </c>
      <c r="H983" s="3" t="s">
        <v>792</v>
      </c>
      <c r="I983" s="3" t="s">
        <v>352</v>
      </c>
      <c r="J983" s="68" t="s">
        <v>352</v>
      </c>
      <c r="K983" s="102" t="s">
        <v>352</v>
      </c>
    </row>
    <row r="984" spans="1:26" ht="12.75" customHeight="1">
      <c r="A984" s="5">
        <v>31033402</v>
      </c>
      <c r="B984" s="132" t="s">
        <v>11</v>
      </c>
      <c r="C984" s="47" t="s">
        <v>1033</v>
      </c>
      <c r="D984" s="201">
        <v>44924</v>
      </c>
      <c r="E984" s="84">
        <v>0.75</v>
      </c>
      <c r="F984" s="3" t="s">
        <v>157</v>
      </c>
      <c r="G984" s="63" t="s">
        <v>23</v>
      </c>
      <c r="H984" s="3" t="s">
        <v>570</v>
      </c>
      <c r="I984" s="3" t="s">
        <v>352</v>
      </c>
      <c r="J984" s="68" t="s">
        <v>352</v>
      </c>
      <c r="K984" s="102" t="s">
        <v>352</v>
      </c>
    </row>
    <row r="985" spans="1:26" ht="12.75" customHeight="1">
      <c r="A985" s="5">
        <v>31033614</v>
      </c>
      <c r="B985" s="132" t="s">
        <v>132</v>
      </c>
      <c r="C985" s="47" t="s">
        <v>1034</v>
      </c>
      <c r="D985" s="205">
        <v>44947</v>
      </c>
      <c r="E985" s="84">
        <v>0.79166666666666663</v>
      </c>
      <c r="F985" s="3" t="s">
        <v>143</v>
      </c>
      <c r="G985" s="97" t="s">
        <v>23</v>
      </c>
      <c r="H985" s="3" t="s">
        <v>570</v>
      </c>
      <c r="I985" s="3" t="s">
        <v>352</v>
      </c>
      <c r="J985" s="68" t="s">
        <v>352</v>
      </c>
      <c r="K985" s="102" t="s">
        <v>352</v>
      </c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spans="1:26" ht="12.75" customHeight="1">
      <c r="A986" s="93">
        <v>31036516</v>
      </c>
      <c r="B986" s="136" t="s">
        <v>132</v>
      </c>
      <c r="C986" s="79" t="s">
        <v>1035</v>
      </c>
      <c r="D986" s="206">
        <v>44941</v>
      </c>
      <c r="E986" s="94">
        <v>0.75</v>
      </c>
      <c r="F986" s="81" t="s">
        <v>157</v>
      </c>
      <c r="G986" s="98" t="s">
        <v>23</v>
      </c>
      <c r="H986" s="81" t="s">
        <v>570</v>
      </c>
      <c r="I986" s="81" t="s">
        <v>352</v>
      </c>
      <c r="J986" s="362" t="s">
        <v>352</v>
      </c>
      <c r="K986" s="102" t="s">
        <v>352</v>
      </c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spans="1:26" ht="12.75" customHeight="1">
      <c r="A987" s="99">
        <v>31036816</v>
      </c>
      <c r="B987" s="139" t="s">
        <v>591</v>
      </c>
      <c r="C987" s="100" t="s">
        <v>1036</v>
      </c>
      <c r="D987" s="207">
        <v>44924</v>
      </c>
      <c r="E987" s="101">
        <v>0.83333333333333337</v>
      </c>
      <c r="F987" s="102" t="s">
        <v>180</v>
      </c>
      <c r="G987" s="103" t="s">
        <v>23</v>
      </c>
      <c r="H987" s="102" t="s">
        <v>570</v>
      </c>
      <c r="I987" s="102" t="s">
        <v>352</v>
      </c>
      <c r="J987" s="364" t="s">
        <v>352</v>
      </c>
      <c r="K987" s="102" t="s">
        <v>352</v>
      </c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spans="1:26" ht="12.75" customHeight="1">
      <c r="A988" s="99">
        <v>31037628</v>
      </c>
      <c r="B988" s="139" t="s">
        <v>534</v>
      </c>
      <c r="C988" s="100" t="s">
        <v>249</v>
      </c>
      <c r="D988" s="207">
        <v>44923</v>
      </c>
      <c r="E988" s="101">
        <v>0.625</v>
      </c>
      <c r="F988" s="102" t="s">
        <v>143</v>
      </c>
      <c r="G988" s="103" t="s">
        <v>23</v>
      </c>
      <c r="H988" s="102" t="s">
        <v>570</v>
      </c>
      <c r="I988" s="102" t="s">
        <v>352</v>
      </c>
      <c r="J988" s="364" t="s">
        <v>352</v>
      </c>
      <c r="K988" s="102" t="s">
        <v>352</v>
      </c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spans="1:26" s="96" customFormat="1" ht="12.75" customHeight="1">
      <c r="A989" s="99">
        <v>31037764</v>
      </c>
      <c r="B989" s="139" t="s">
        <v>591</v>
      </c>
      <c r="C989" s="100" t="s">
        <v>1037</v>
      </c>
      <c r="D989" s="208">
        <v>44949</v>
      </c>
      <c r="E989" s="101">
        <v>0.875</v>
      </c>
      <c r="F989" s="102" t="s">
        <v>157</v>
      </c>
      <c r="G989" s="103" t="s">
        <v>23</v>
      </c>
      <c r="H989" s="102" t="s">
        <v>570</v>
      </c>
      <c r="I989" s="102" t="s">
        <v>352</v>
      </c>
      <c r="J989" s="364" t="s">
        <v>352</v>
      </c>
      <c r="K989" s="102" t="s">
        <v>352</v>
      </c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spans="1:26" ht="12.75" customHeight="1">
      <c r="A990" s="99">
        <v>31040713</v>
      </c>
      <c r="B990" s="139" t="s">
        <v>11</v>
      </c>
      <c r="C990" s="100" t="s">
        <v>161</v>
      </c>
      <c r="D990" s="208">
        <v>44947</v>
      </c>
      <c r="E990" s="101">
        <v>0.45833333333333331</v>
      </c>
      <c r="F990" s="102" t="s">
        <v>143</v>
      </c>
      <c r="G990" s="104" t="s">
        <v>23</v>
      </c>
      <c r="H990" s="102" t="s">
        <v>570</v>
      </c>
      <c r="I990" s="102" t="s">
        <v>352</v>
      </c>
      <c r="J990" s="364" t="s">
        <v>352</v>
      </c>
      <c r="K990" s="102" t="s">
        <v>352</v>
      </c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spans="1:26" s="96" customFormat="1" ht="12.75" customHeight="1">
      <c r="A991" s="99">
        <v>31050102</v>
      </c>
      <c r="B991" s="139" t="s">
        <v>11</v>
      </c>
      <c r="C991" s="100" t="s">
        <v>1038</v>
      </c>
      <c r="D991" s="208">
        <v>44938</v>
      </c>
      <c r="E991" s="101">
        <v>0.79166666666666663</v>
      </c>
      <c r="F991" s="102" t="s">
        <v>180</v>
      </c>
      <c r="G991" s="103" t="s">
        <v>23</v>
      </c>
      <c r="H991" s="102" t="s">
        <v>570</v>
      </c>
      <c r="I991" s="102" t="s">
        <v>352</v>
      </c>
      <c r="J991" s="364" t="s">
        <v>352</v>
      </c>
      <c r="K991" s="102" t="s">
        <v>352</v>
      </c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spans="1:26" ht="12.75" customHeight="1">
      <c r="A992" s="105">
        <v>31051846</v>
      </c>
      <c r="B992" s="140" t="s">
        <v>11</v>
      </c>
      <c r="C992" s="106" t="s">
        <v>135</v>
      </c>
      <c r="D992" s="209">
        <v>44935</v>
      </c>
      <c r="E992" s="107">
        <v>0.83333333333333337</v>
      </c>
      <c r="F992" s="108" t="s">
        <v>157</v>
      </c>
      <c r="G992" s="109" t="s">
        <v>23</v>
      </c>
      <c r="H992" s="3" t="s">
        <v>570</v>
      </c>
      <c r="I992" s="3" t="s">
        <v>352</v>
      </c>
      <c r="J992" s="68" t="s">
        <v>352</v>
      </c>
      <c r="K992" s="102" t="s">
        <v>352</v>
      </c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spans="1:26" ht="12.75" customHeight="1">
      <c r="A993" s="105">
        <v>31051857</v>
      </c>
      <c r="B993" s="140" t="s">
        <v>11</v>
      </c>
      <c r="C993" s="106" t="s">
        <v>135</v>
      </c>
      <c r="D993" s="209">
        <v>44935</v>
      </c>
      <c r="E993" s="107">
        <v>0.83333333333333337</v>
      </c>
      <c r="F993" s="108" t="s">
        <v>157</v>
      </c>
      <c r="G993" s="109" t="s">
        <v>23</v>
      </c>
      <c r="H993" s="3" t="s">
        <v>570</v>
      </c>
      <c r="I993" s="3" t="s">
        <v>352</v>
      </c>
      <c r="J993" s="68" t="s">
        <v>352</v>
      </c>
      <c r="K993" s="102" t="s">
        <v>352</v>
      </c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spans="1:26" ht="12.75" customHeight="1">
      <c r="A994" s="105">
        <v>31057378</v>
      </c>
      <c r="B994" s="140" t="s">
        <v>687</v>
      </c>
      <c r="C994" s="106" t="s">
        <v>1039</v>
      </c>
      <c r="D994" s="209">
        <v>44955</v>
      </c>
      <c r="E994" s="107">
        <v>0.41666666666666669</v>
      </c>
      <c r="F994" s="108" t="s">
        <v>160</v>
      </c>
      <c r="G994" s="109" t="s">
        <v>23</v>
      </c>
      <c r="H994" s="3" t="s">
        <v>570</v>
      </c>
      <c r="I994" s="3" t="s">
        <v>352</v>
      </c>
      <c r="J994" s="68" t="s">
        <v>352</v>
      </c>
      <c r="K994" s="102" t="s">
        <v>352</v>
      </c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spans="1:26" ht="12.75" customHeight="1">
      <c r="A995" s="105">
        <v>31057485</v>
      </c>
      <c r="B995" s="140" t="s">
        <v>733</v>
      </c>
      <c r="C995" s="106" t="s">
        <v>1040</v>
      </c>
      <c r="D995" s="209">
        <v>44946</v>
      </c>
      <c r="E995" s="107">
        <v>0.625</v>
      </c>
      <c r="F995" s="108" t="s">
        <v>143</v>
      </c>
      <c r="G995" s="109" t="s">
        <v>23</v>
      </c>
      <c r="H995" s="3" t="s">
        <v>570</v>
      </c>
      <c r="I995" s="3" t="s">
        <v>352</v>
      </c>
      <c r="J995" s="68" t="s">
        <v>352</v>
      </c>
      <c r="K995" s="102" t="s">
        <v>352</v>
      </c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spans="1:26" ht="12.75" customHeight="1">
      <c r="A996" s="105">
        <v>31058851</v>
      </c>
      <c r="B996" s="140" t="s">
        <v>132</v>
      </c>
      <c r="C996" s="106" t="s">
        <v>1041</v>
      </c>
      <c r="D996" s="209">
        <v>44961</v>
      </c>
      <c r="E996" s="107">
        <v>0.75</v>
      </c>
      <c r="F996" s="108" t="s">
        <v>180</v>
      </c>
      <c r="G996" s="109" t="s">
        <v>23</v>
      </c>
      <c r="H996" s="3" t="s">
        <v>570</v>
      </c>
      <c r="I996" s="3" t="s">
        <v>352</v>
      </c>
      <c r="J996" s="68" t="s">
        <v>352</v>
      </c>
      <c r="K996" s="102" t="s">
        <v>352</v>
      </c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spans="1:26" ht="12.75" customHeight="1">
      <c r="A997" s="114">
        <v>31058945</v>
      </c>
      <c r="B997" s="141" t="s">
        <v>844</v>
      </c>
      <c r="C997" s="115" t="s">
        <v>1042</v>
      </c>
      <c r="D997" s="210">
        <v>44919</v>
      </c>
      <c r="E997" s="107">
        <v>0.33333333333333331</v>
      </c>
      <c r="F997" s="111" t="s">
        <v>143</v>
      </c>
      <c r="G997" s="112" t="s">
        <v>23</v>
      </c>
      <c r="H997" s="81" t="s">
        <v>570</v>
      </c>
      <c r="I997" s="81" t="s">
        <v>352</v>
      </c>
      <c r="J997" s="362" t="s">
        <v>352</v>
      </c>
      <c r="K997" s="102" t="s">
        <v>352</v>
      </c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spans="1:26" s="96" customFormat="1" ht="12.75" customHeight="1">
      <c r="A998" s="99">
        <v>30984560</v>
      </c>
      <c r="B998" s="139" t="s">
        <v>733</v>
      </c>
      <c r="C998" s="100" t="s">
        <v>1043</v>
      </c>
      <c r="D998" s="211">
        <v>44943</v>
      </c>
      <c r="E998" s="110">
        <v>0.625</v>
      </c>
      <c r="F998" s="113" t="s">
        <v>160</v>
      </c>
      <c r="G998" s="116" t="s">
        <v>23</v>
      </c>
      <c r="H998" s="113" t="s">
        <v>570</v>
      </c>
      <c r="I998" s="113" t="s">
        <v>352</v>
      </c>
      <c r="J998" s="365" t="s">
        <v>352</v>
      </c>
      <c r="K998" s="113" t="s">
        <v>352</v>
      </c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spans="1:26" s="96" customFormat="1" ht="12.75" customHeight="1">
      <c r="A999" s="99">
        <v>31062472</v>
      </c>
      <c r="B999" s="139" t="s">
        <v>733</v>
      </c>
      <c r="C999" s="100" t="s">
        <v>1044</v>
      </c>
      <c r="D999" s="211">
        <v>44931</v>
      </c>
      <c r="E999" s="110">
        <v>0.41666666666666669</v>
      </c>
      <c r="F999" s="113" t="s">
        <v>143</v>
      </c>
      <c r="G999" s="116" t="s">
        <v>23</v>
      </c>
      <c r="H999" s="113" t="s">
        <v>570</v>
      </c>
      <c r="I999" s="113" t="s">
        <v>352</v>
      </c>
      <c r="J999" s="365" t="s">
        <v>352</v>
      </c>
      <c r="K999" s="113" t="s">
        <v>352</v>
      </c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spans="1:26" s="96" customFormat="1" ht="15" customHeight="1">
      <c r="A1000" s="99">
        <v>31064249</v>
      </c>
      <c r="B1000" s="142" t="s">
        <v>15</v>
      </c>
      <c r="C1000" s="99" t="s">
        <v>1045</v>
      </c>
      <c r="D1000" s="211">
        <v>44943</v>
      </c>
      <c r="E1000" s="110">
        <v>0.66666666666666663</v>
      </c>
      <c r="F1000" s="113" t="s">
        <v>180</v>
      </c>
      <c r="G1000" s="116" t="s">
        <v>23</v>
      </c>
      <c r="H1000" s="113" t="s">
        <v>570</v>
      </c>
      <c r="I1000" s="113" t="s">
        <v>352</v>
      </c>
      <c r="J1000" s="365" t="s">
        <v>352</v>
      </c>
      <c r="K1000" s="113" t="s">
        <v>352</v>
      </c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  <row r="1001" spans="1:26" s="96" customFormat="1" ht="15" customHeight="1">
      <c r="A1001" s="99">
        <v>31064283</v>
      </c>
      <c r="B1001" s="142" t="s">
        <v>15</v>
      </c>
      <c r="C1001" s="99" t="s">
        <v>1045</v>
      </c>
      <c r="D1001" s="211">
        <v>44943</v>
      </c>
      <c r="E1001" s="110">
        <v>0.66666666666666663</v>
      </c>
      <c r="F1001" s="113" t="s">
        <v>180</v>
      </c>
      <c r="G1001" s="116" t="s">
        <v>23</v>
      </c>
      <c r="H1001" s="113" t="s">
        <v>570</v>
      </c>
      <c r="I1001" s="113" t="s">
        <v>352</v>
      </c>
      <c r="J1001" s="365" t="s">
        <v>352</v>
      </c>
      <c r="K1001" s="113" t="s">
        <v>352</v>
      </c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</row>
    <row r="1002" spans="1:26" s="96" customFormat="1" ht="15" customHeight="1">
      <c r="A1002" s="99">
        <v>31065588</v>
      </c>
      <c r="B1002" s="142" t="s">
        <v>176</v>
      </c>
      <c r="C1002" s="99" t="s">
        <v>1046</v>
      </c>
      <c r="D1002" s="211">
        <v>44953</v>
      </c>
      <c r="E1002" s="110">
        <v>0.875</v>
      </c>
      <c r="F1002" s="113" t="s">
        <v>157</v>
      </c>
      <c r="G1002" s="116" t="s">
        <v>23</v>
      </c>
      <c r="H1002" s="113" t="s">
        <v>570</v>
      </c>
      <c r="I1002" s="113" t="s">
        <v>352</v>
      </c>
      <c r="J1002" s="365" t="s">
        <v>352</v>
      </c>
      <c r="K1002" s="113" t="s">
        <v>352</v>
      </c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</row>
    <row r="1003" spans="1:26" s="96" customFormat="1" ht="15" customHeight="1">
      <c r="A1003" s="99">
        <v>31066403</v>
      </c>
      <c r="B1003" s="142" t="s">
        <v>534</v>
      </c>
      <c r="C1003" s="99" t="s">
        <v>244</v>
      </c>
      <c r="D1003" s="211">
        <v>44954</v>
      </c>
      <c r="E1003" s="110">
        <v>0.41666666666666669</v>
      </c>
      <c r="F1003" s="113" t="s">
        <v>180</v>
      </c>
      <c r="G1003" s="116" t="s">
        <v>23</v>
      </c>
      <c r="H1003" s="113" t="s">
        <v>570</v>
      </c>
      <c r="I1003" s="113" t="s">
        <v>352</v>
      </c>
      <c r="J1003" s="365" t="s">
        <v>352</v>
      </c>
      <c r="K1003" s="113" t="s">
        <v>352</v>
      </c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</row>
    <row r="1004" spans="1:26" s="96" customFormat="1" ht="15" customHeight="1">
      <c r="A1004" s="99">
        <v>31066933</v>
      </c>
      <c r="B1004" s="142" t="s">
        <v>733</v>
      </c>
      <c r="C1004" s="99" t="s">
        <v>1043</v>
      </c>
      <c r="D1004" s="211">
        <v>44936</v>
      </c>
      <c r="E1004" s="110">
        <v>0.625</v>
      </c>
      <c r="F1004" s="113" t="s">
        <v>160</v>
      </c>
      <c r="G1004" s="116" t="s">
        <v>23</v>
      </c>
      <c r="H1004" s="113" t="s">
        <v>570</v>
      </c>
      <c r="I1004" s="113" t="s">
        <v>352</v>
      </c>
      <c r="J1004" s="365" t="s">
        <v>352</v>
      </c>
      <c r="K1004" s="113" t="s">
        <v>352</v>
      </c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  <c r="W1004" s="95"/>
      <c r="X1004" s="95"/>
      <c r="Y1004" s="95"/>
      <c r="Z1004" s="95"/>
    </row>
    <row r="1005" spans="1:26" ht="15" customHeight="1">
      <c r="A1005" s="117">
        <v>31077315</v>
      </c>
      <c r="B1005" s="133" t="s">
        <v>591</v>
      </c>
      <c r="C1005" s="5" t="s">
        <v>1037</v>
      </c>
      <c r="D1005" s="212">
        <v>44932</v>
      </c>
      <c r="E1005" s="7">
        <v>0.83333333333333337</v>
      </c>
      <c r="F1005" s="3" t="s">
        <v>752</v>
      </c>
      <c r="G1005" s="97" t="s">
        <v>23</v>
      </c>
      <c r="H1005" s="113" t="s">
        <v>570</v>
      </c>
      <c r="I1005" s="113" t="s">
        <v>352</v>
      </c>
      <c r="J1005" s="365" t="s">
        <v>352</v>
      </c>
      <c r="K1005" s="113" t="s">
        <v>352</v>
      </c>
      <c r="L1005" s="95"/>
      <c r="M1005" s="95"/>
      <c r="N1005" s="95"/>
      <c r="O1005" s="95"/>
      <c r="P1005" s="95"/>
      <c r="Q1005" s="95"/>
      <c r="R1005" s="95"/>
      <c r="S1005" s="95"/>
      <c r="T1005" s="95"/>
      <c r="U1005" s="95"/>
      <c r="V1005" s="95"/>
      <c r="W1005" s="95"/>
      <c r="X1005" s="95"/>
      <c r="Y1005" s="95"/>
      <c r="Z1005" s="95"/>
    </row>
    <row r="1006" spans="1:26" ht="15" customHeight="1">
      <c r="A1006" s="105">
        <v>31081813</v>
      </c>
      <c r="B1006" s="143" t="s">
        <v>15</v>
      </c>
      <c r="C1006" s="105" t="s">
        <v>1047</v>
      </c>
      <c r="D1006" s="213">
        <v>44913</v>
      </c>
      <c r="E1006" s="118">
        <v>0.41666666666666669</v>
      </c>
      <c r="F1006" s="108" t="s">
        <v>143</v>
      </c>
      <c r="G1006" s="109" t="s">
        <v>23</v>
      </c>
      <c r="H1006" s="108" t="s">
        <v>540</v>
      </c>
      <c r="I1006" s="113" t="s">
        <v>352</v>
      </c>
      <c r="J1006" s="365" t="s">
        <v>352</v>
      </c>
      <c r="K1006" s="113" t="s">
        <v>352</v>
      </c>
      <c r="L1006" s="95"/>
      <c r="M1006" s="95"/>
      <c r="N1006" s="95"/>
      <c r="O1006" s="95"/>
      <c r="P1006" s="95"/>
      <c r="Q1006" s="95"/>
      <c r="R1006" s="95"/>
      <c r="S1006" s="95"/>
      <c r="T1006" s="95"/>
      <c r="U1006" s="95"/>
      <c r="V1006" s="95"/>
      <c r="W1006" s="95"/>
      <c r="X1006" s="95"/>
      <c r="Y1006" s="95"/>
      <c r="Z1006" s="95"/>
    </row>
    <row r="1007" spans="1:26" ht="15" customHeight="1">
      <c r="A1007" s="119">
        <v>31090782</v>
      </c>
      <c r="B1007" s="144" t="s">
        <v>377</v>
      </c>
      <c r="C1007" s="119" t="s">
        <v>1048</v>
      </c>
      <c r="D1007" s="214">
        <v>44922</v>
      </c>
      <c r="E1007" s="120">
        <v>0.83333333333333337</v>
      </c>
      <c r="F1007" s="121" t="s">
        <v>143</v>
      </c>
      <c r="G1007" s="122" t="s">
        <v>23</v>
      </c>
      <c r="H1007" s="121" t="s">
        <v>540</v>
      </c>
      <c r="I1007" s="3" t="s">
        <v>352</v>
      </c>
      <c r="J1007" s="68" t="s">
        <v>352</v>
      </c>
      <c r="K1007" s="102" t="s">
        <v>352</v>
      </c>
      <c r="L1007" s="95"/>
      <c r="M1007" s="95"/>
      <c r="N1007" s="95"/>
      <c r="O1007" s="95"/>
      <c r="P1007" s="95"/>
      <c r="Q1007" s="95"/>
      <c r="R1007" s="95"/>
      <c r="S1007" s="95"/>
      <c r="T1007" s="95"/>
      <c r="U1007" s="95"/>
      <c r="V1007" s="95"/>
      <c r="W1007" s="95"/>
      <c r="X1007" s="95"/>
      <c r="Y1007" s="95"/>
      <c r="Z1007" s="95"/>
    </row>
    <row r="1008" spans="1:26" ht="15" customHeight="1">
      <c r="A1008" s="123">
        <v>31092554</v>
      </c>
      <c r="B1008" s="145" t="s">
        <v>377</v>
      </c>
      <c r="C1008" s="123" t="s">
        <v>1048</v>
      </c>
      <c r="D1008" s="215">
        <v>44936</v>
      </c>
      <c r="E1008" s="124">
        <v>0.83333333333333337</v>
      </c>
      <c r="F1008" s="125" t="s">
        <v>143</v>
      </c>
      <c r="G1008" s="126" t="s">
        <v>23</v>
      </c>
      <c r="H1008" s="125" t="s">
        <v>570</v>
      </c>
      <c r="I1008" s="81" t="s">
        <v>352</v>
      </c>
      <c r="J1008" s="362" t="s">
        <v>352</v>
      </c>
      <c r="K1008" s="102" t="s">
        <v>352</v>
      </c>
      <c r="L1008" s="95"/>
      <c r="M1008" s="95"/>
      <c r="N1008" s="95"/>
      <c r="O1008" s="95"/>
      <c r="P1008" s="95"/>
      <c r="Q1008" s="95"/>
      <c r="R1008" s="95"/>
      <c r="S1008" s="95"/>
      <c r="T1008" s="95"/>
      <c r="U1008" s="95"/>
      <c r="V1008" s="95"/>
      <c r="W1008" s="95"/>
      <c r="X1008" s="95"/>
      <c r="Y1008" s="95"/>
      <c r="Z1008" s="95"/>
    </row>
    <row r="1009" spans="1:34" s="96" customFormat="1" ht="15" customHeight="1">
      <c r="A1009" s="127">
        <v>31096610</v>
      </c>
      <c r="B1009" s="146" t="s">
        <v>195</v>
      </c>
      <c r="C1009" s="146" t="s">
        <v>1049</v>
      </c>
      <c r="D1009" s="215">
        <v>44943</v>
      </c>
      <c r="E1009" s="128">
        <v>0.75</v>
      </c>
      <c r="F1009" s="127" t="s">
        <v>160</v>
      </c>
      <c r="G1009" s="103" t="s">
        <v>23</v>
      </c>
      <c r="H1009" s="127" t="s">
        <v>570</v>
      </c>
      <c r="I1009" s="127" t="s">
        <v>352</v>
      </c>
      <c r="J1009" s="175" t="s">
        <v>352</v>
      </c>
      <c r="K1009" s="127" t="s">
        <v>352</v>
      </c>
    </row>
    <row r="1010" spans="1:34" s="96" customFormat="1" ht="15" customHeight="1">
      <c r="A1010" s="127"/>
      <c r="B1010" s="146" t="s">
        <v>1050</v>
      </c>
      <c r="C1010" s="146" t="s">
        <v>1051</v>
      </c>
      <c r="D1010" s="216">
        <v>44908</v>
      </c>
      <c r="E1010" s="128">
        <v>0.70833333333333337</v>
      </c>
      <c r="F1010" s="127" t="s">
        <v>1052</v>
      </c>
      <c r="G1010" s="127" t="s">
        <v>570</v>
      </c>
      <c r="H1010" s="127" t="s">
        <v>570</v>
      </c>
      <c r="I1010" s="127" t="s">
        <v>1053</v>
      </c>
      <c r="J1010" s="370" t="s">
        <v>23</v>
      </c>
      <c r="K1010" s="127" t="s">
        <v>352</v>
      </c>
    </row>
    <row r="1011" spans="1:34" s="153" customFormat="1" ht="15" customHeight="1">
      <c r="A1011" s="149">
        <v>31120140</v>
      </c>
      <c r="B1011" s="149" t="s">
        <v>733</v>
      </c>
      <c r="C1011" s="149" t="s">
        <v>1054</v>
      </c>
      <c r="D1011" s="217">
        <v>44930</v>
      </c>
      <c r="E1011" s="150">
        <v>0.66666666666666663</v>
      </c>
      <c r="F1011" s="151" t="s">
        <v>143</v>
      </c>
      <c r="G1011" s="109" t="s">
        <v>23</v>
      </c>
      <c r="H1011" s="151" t="s">
        <v>885</v>
      </c>
      <c r="I1011" s="152" t="s">
        <v>352</v>
      </c>
      <c r="J1011" s="366" t="s">
        <v>352</v>
      </c>
      <c r="K1011" s="396" t="s">
        <v>352</v>
      </c>
      <c r="L1011" s="381"/>
      <c r="M1011" s="381"/>
      <c r="N1011" s="381"/>
      <c r="O1011" s="381"/>
      <c r="P1011" s="381"/>
      <c r="Q1011" s="381"/>
      <c r="R1011" s="381"/>
      <c r="S1011" s="381"/>
      <c r="T1011" s="381"/>
      <c r="U1011" s="381"/>
      <c r="V1011" s="381"/>
      <c r="W1011" s="381"/>
      <c r="X1011" s="381"/>
      <c r="Y1011" s="381"/>
      <c r="Z1011" s="381"/>
      <c r="AA1011" s="382"/>
      <c r="AB1011" s="382"/>
      <c r="AC1011" s="382"/>
      <c r="AD1011" s="382"/>
      <c r="AE1011" s="382"/>
      <c r="AF1011" s="382"/>
      <c r="AG1011" s="382"/>
      <c r="AH1011" s="382"/>
    </row>
    <row r="1012" spans="1:34" s="153" customFormat="1" ht="15" customHeight="1">
      <c r="A1012" s="149">
        <v>31123807</v>
      </c>
      <c r="B1012" s="149" t="s">
        <v>15</v>
      </c>
      <c r="C1012" s="149" t="s">
        <v>1055</v>
      </c>
      <c r="D1012" s="217">
        <v>44948</v>
      </c>
      <c r="E1012" s="150">
        <v>0.41666666666666669</v>
      </c>
      <c r="F1012" s="151" t="s">
        <v>180</v>
      </c>
      <c r="G1012" s="109" t="s">
        <v>23</v>
      </c>
      <c r="H1012" s="148" t="s">
        <v>570</v>
      </c>
      <c r="I1012" s="152" t="s">
        <v>352</v>
      </c>
      <c r="J1012" s="366" t="s">
        <v>352</v>
      </c>
      <c r="K1012" s="396" t="s">
        <v>352</v>
      </c>
      <c r="L1012" s="381"/>
      <c r="M1012" s="381"/>
      <c r="N1012" s="381"/>
      <c r="O1012" s="381"/>
      <c r="P1012" s="381"/>
      <c r="Q1012" s="381"/>
      <c r="R1012" s="381"/>
      <c r="S1012" s="381"/>
      <c r="T1012" s="381"/>
      <c r="U1012" s="381"/>
      <c r="V1012" s="381"/>
      <c r="W1012" s="381"/>
      <c r="X1012" s="381"/>
      <c r="Y1012" s="381"/>
      <c r="Z1012" s="381"/>
      <c r="AA1012" s="382"/>
      <c r="AB1012" s="382"/>
      <c r="AC1012" s="382"/>
      <c r="AD1012" s="382"/>
      <c r="AE1012" s="382"/>
      <c r="AF1012" s="382"/>
      <c r="AG1012" s="382"/>
      <c r="AH1012" s="382"/>
    </row>
    <row r="1013" spans="1:34" s="158" customFormat="1" ht="15" customHeight="1">
      <c r="A1013" s="154">
        <v>31131516</v>
      </c>
      <c r="B1013" s="154" t="s">
        <v>733</v>
      </c>
      <c r="C1013" s="154" t="s">
        <v>981</v>
      </c>
      <c r="D1013" s="218">
        <v>44984</v>
      </c>
      <c r="E1013" s="155">
        <v>0.70833333333333337</v>
      </c>
      <c r="F1013" s="156" t="s">
        <v>143</v>
      </c>
      <c r="G1013" s="159" t="s">
        <v>23</v>
      </c>
      <c r="H1013" s="157" t="s">
        <v>570</v>
      </c>
      <c r="I1013" s="157" t="s">
        <v>352</v>
      </c>
      <c r="J1013" s="367" t="s">
        <v>352</v>
      </c>
      <c r="K1013" s="166" t="s">
        <v>352</v>
      </c>
      <c r="L1013" s="173"/>
      <c r="M1013" s="173"/>
      <c r="N1013" s="173"/>
      <c r="O1013" s="173"/>
      <c r="P1013" s="173"/>
      <c r="Q1013" s="173"/>
      <c r="R1013" s="173"/>
      <c r="S1013" s="173"/>
      <c r="T1013" s="173"/>
      <c r="U1013" s="173"/>
      <c r="V1013" s="173"/>
      <c r="W1013" s="173"/>
      <c r="X1013" s="173"/>
      <c r="Y1013" s="173"/>
      <c r="Z1013" s="173"/>
      <c r="AA1013" s="347"/>
      <c r="AB1013" s="347"/>
      <c r="AC1013" s="347"/>
      <c r="AD1013" s="347"/>
      <c r="AE1013" s="347"/>
      <c r="AF1013" s="347"/>
      <c r="AG1013" s="347"/>
      <c r="AH1013" s="347"/>
    </row>
    <row r="1014" spans="1:34" s="158" customFormat="1" ht="15" customHeight="1">
      <c r="A1014" s="154">
        <v>31134447</v>
      </c>
      <c r="B1014" s="154" t="s">
        <v>733</v>
      </c>
      <c r="C1014" s="154" t="s">
        <v>1054</v>
      </c>
      <c r="D1014" s="218">
        <v>44951</v>
      </c>
      <c r="E1014" s="155">
        <v>0.375</v>
      </c>
      <c r="F1014" s="156" t="s">
        <v>143</v>
      </c>
      <c r="G1014" s="159" t="s">
        <v>23</v>
      </c>
      <c r="H1014" s="148" t="s">
        <v>570</v>
      </c>
      <c r="I1014" s="157" t="s">
        <v>352</v>
      </c>
      <c r="J1014" s="367" t="s">
        <v>352</v>
      </c>
      <c r="K1014" s="166" t="s">
        <v>352</v>
      </c>
      <c r="L1014" s="173"/>
      <c r="M1014" s="173"/>
      <c r="N1014" s="173"/>
      <c r="O1014" s="173"/>
      <c r="P1014" s="173"/>
      <c r="Q1014" s="173"/>
      <c r="R1014" s="173"/>
      <c r="S1014" s="173"/>
      <c r="T1014" s="173"/>
      <c r="U1014" s="173"/>
      <c r="V1014" s="173"/>
      <c r="W1014" s="173"/>
      <c r="X1014" s="173"/>
      <c r="Y1014" s="173"/>
      <c r="Z1014" s="173"/>
      <c r="AA1014" s="347"/>
      <c r="AB1014" s="347"/>
      <c r="AC1014" s="347"/>
      <c r="AD1014" s="347"/>
      <c r="AE1014" s="347"/>
      <c r="AF1014" s="347"/>
      <c r="AG1014" s="347"/>
      <c r="AH1014" s="347"/>
    </row>
    <row r="1015" spans="1:34" s="158" customFormat="1" ht="15" customHeight="1">
      <c r="A1015" s="154">
        <v>31155187</v>
      </c>
      <c r="B1015" s="154" t="s">
        <v>844</v>
      </c>
      <c r="C1015" s="154" t="s">
        <v>985</v>
      </c>
      <c r="D1015" s="218">
        <v>44942</v>
      </c>
      <c r="E1015" s="155">
        <v>0.70833333333333337</v>
      </c>
      <c r="F1015" s="156" t="s">
        <v>752</v>
      </c>
      <c r="G1015" s="159" t="s">
        <v>23</v>
      </c>
      <c r="H1015" s="156" t="s">
        <v>885</v>
      </c>
      <c r="I1015" s="157" t="s">
        <v>352</v>
      </c>
      <c r="J1015" s="367" t="s">
        <v>352</v>
      </c>
      <c r="K1015" s="166" t="s">
        <v>352</v>
      </c>
      <c r="L1015" s="173"/>
      <c r="M1015" s="173"/>
      <c r="N1015" s="173"/>
      <c r="O1015" s="173"/>
      <c r="P1015" s="173"/>
      <c r="Q1015" s="173"/>
      <c r="R1015" s="173"/>
      <c r="S1015" s="173"/>
      <c r="T1015" s="173"/>
      <c r="U1015" s="173"/>
      <c r="V1015" s="173"/>
      <c r="W1015" s="173"/>
      <c r="X1015" s="173"/>
      <c r="Y1015" s="173"/>
      <c r="Z1015" s="173"/>
      <c r="AA1015" s="347"/>
      <c r="AB1015" s="347"/>
      <c r="AC1015" s="347"/>
      <c r="AD1015" s="347"/>
      <c r="AE1015" s="347"/>
      <c r="AF1015" s="347"/>
      <c r="AG1015" s="347"/>
      <c r="AH1015" s="347"/>
    </row>
    <row r="1016" spans="1:34" s="158" customFormat="1" ht="15" customHeight="1">
      <c r="A1016" s="154">
        <v>31156214</v>
      </c>
      <c r="B1016" s="154" t="s">
        <v>1056</v>
      </c>
      <c r="C1016" s="154" t="s">
        <v>946</v>
      </c>
      <c r="D1016" s="218">
        <v>44954</v>
      </c>
      <c r="E1016" s="155">
        <v>0.83333333333333337</v>
      </c>
      <c r="F1016" s="156" t="s">
        <v>180</v>
      </c>
      <c r="G1016" s="159" t="s">
        <v>23</v>
      </c>
      <c r="H1016" s="156" t="s">
        <v>570</v>
      </c>
      <c r="I1016" s="157" t="s">
        <v>352</v>
      </c>
      <c r="J1016" s="367" t="s">
        <v>352</v>
      </c>
      <c r="K1016" s="166" t="s">
        <v>352</v>
      </c>
      <c r="L1016" s="173"/>
      <c r="M1016" s="173"/>
      <c r="N1016" s="173"/>
      <c r="O1016" s="173"/>
      <c r="P1016" s="173"/>
      <c r="Q1016" s="173"/>
      <c r="R1016" s="173"/>
      <c r="S1016" s="173"/>
      <c r="T1016" s="173"/>
      <c r="U1016" s="173"/>
      <c r="V1016" s="173"/>
      <c r="W1016" s="173"/>
      <c r="X1016" s="173"/>
      <c r="Y1016" s="173"/>
      <c r="Z1016" s="173"/>
      <c r="AA1016" s="347"/>
      <c r="AB1016" s="347"/>
      <c r="AC1016" s="347"/>
      <c r="AD1016" s="347"/>
      <c r="AE1016" s="347"/>
      <c r="AF1016" s="347"/>
      <c r="AG1016" s="347"/>
      <c r="AH1016" s="347"/>
    </row>
    <row r="1017" spans="1:34" s="158" customFormat="1" ht="15" customHeight="1">
      <c r="A1017" s="154">
        <v>31156637</v>
      </c>
      <c r="B1017" s="154" t="s">
        <v>377</v>
      </c>
      <c r="C1017" s="154" t="s">
        <v>242</v>
      </c>
      <c r="D1017" s="218">
        <v>44994</v>
      </c>
      <c r="E1017" s="155">
        <v>0.83333333333333337</v>
      </c>
      <c r="F1017" s="156" t="s">
        <v>154</v>
      </c>
      <c r="G1017" s="159" t="s">
        <v>23</v>
      </c>
      <c r="H1017" s="156" t="s">
        <v>570</v>
      </c>
      <c r="I1017" s="157" t="s">
        <v>352</v>
      </c>
      <c r="J1017" s="367" t="s">
        <v>352</v>
      </c>
      <c r="K1017" s="166" t="s">
        <v>352</v>
      </c>
      <c r="L1017" s="173"/>
      <c r="M1017" s="173"/>
      <c r="N1017" s="173"/>
      <c r="O1017" s="173"/>
      <c r="P1017" s="173"/>
      <c r="Q1017" s="173"/>
      <c r="R1017" s="173"/>
      <c r="S1017" s="173"/>
      <c r="T1017" s="173"/>
      <c r="U1017" s="173"/>
      <c r="V1017" s="173"/>
      <c r="W1017" s="173"/>
      <c r="X1017" s="173"/>
      <c r="Y1017" s="173"/>
      <c r="Z1017" s="173"/>
      <c r="AA1017" s="347"/>
      <c r="AB1017" s="347"/>
      <c r="AC1017" s="347"/>
      <c r="AD1017" s="347"/>
      <c r="AE1017" s="347"/>
      <c r="AF1017" s="347"/>
      <c r="AG1017" s="347"/>
      <c r="AH1017" s="347"/>
    </row>
    <row r="1018" spans="1:34" s="153" customFormat="1" ht="15" customHeight="1">
      <c r="A1018" s="149">
        <v>31167917</v>
      </c>
      <c r="B1018" s="149" t="s">
        <v>534</v>
      </c>
      <c r="C1018" s="149" t="s">
        <v>213</v>
      </c>
      <c r="D1018" s="217">
        <v>44962</v>
      </c>
      <c r="E1018" s="150">
        <v>0.41666666666666669</v>
      </c>
      <c r="F1018" s="151" t="s">
        <v>143</v>
      </c>
      <c r="G1018" s="109" t="s">
        <v>23</v>
      </c>
      <c r="H1018" s="148" t="s">
        <v>570</v>
      </c>
      <c r="I1018" s="152" t="s">
        <v>352</v>
      </c>
      <c r="J1018" s="366" t="s">
        <v>352</v>
      </c>
      <c r="K1018" s="396" t="s">
        <v>352</v>
      </c>
      <c r="L1018" s="381"/>
      <c r="M1018" s="381"/>
      <c r="N1018" s="381"/>
      <c r="O1018" s="381"/>
      <c r="P1018" s="381"/>
      <c r="Q1018" s="381"/>
      <c r="R1018" s="381"/>
      <c r="S1018" s="381"/>
      <c r="T1018" s="381"/>
      <c r="U1018" s="381"/>
      <c r="V1018" s="381"/>
      <c r="W1018" s="381"/>
      <c r="X1018" s="381"/>
      <c r="Y1018" s="381"/>
      <c r="Z1018" s="381"/>
      <c r="AA1018" s="382"/>
      <c r="AB1018" s="382"/>
      <c r="AC1018" s="382"/>
      <c r="AD1018" s="382"/>
      <c r="AE1018" s="382"/>
      <c r="AF1018" s="382"/>
      <c r="AG1018" s="382"/>
      <c r="AH1018" s="382"/>
    </row>
    <row r="1019" spans="1:34" s="153" customFormat="1" ht="15" customHeight="1">
      <c r="A1019" s="149">
        <v>31168173</v>
      </c>
      <c r="B1019" s="149" t="s">
        <v>377</v>
      </c>
      <c r="C1019" s="149" t="s">
        <v>1048</v>
      </c>
      <c r="D1019" s="217">
        <v>44958</v>
      </c>
      <c r="E1019" s="150">
        <v>0.83333333333333337</v>
      </c>
      <c r="F1019" s="151" t="s">
        <v>143</v>
      </c>
      <c r="G1019" s="109" t="s">
        <v>23</v>
      </c>
      <c r="H1019" s="152" t="s">
        <v>570</v>
      </c>
      <c r="I1019" s="152" t="s">
        <v>352</v>
      </c>
      <c r="J1019" s="366" t="s">
        <v>352</v>
      </c>
      <c r="K1019" s="396" t="s">
        <v>352</v>
      </c>
      <c r="L1019" s="381"/>
      <c r="M1019" s="381"/>
      <c r="N1019" s="381"/>
      <c r="O1019" s="381"/>
      <c r="P1019" s="381"/>
      <c r="Q1019" s="381"/>
      <c r="R1019" s="381"/>
      <c r="S1019" s="381"/>
      <c r="T1019" s="381"/>
      <c r="U1019" s="381"/>
      <c r="V1019" s="381"/>
      <c r="W1019" s="381"/>
      <c r="X1019" s="381"/>
      <c r="Y1019" s="381"/>
      <c r="Z1019" s="381"/>
      <c r="AA1019" s="382"/>
      <c r="AB1019" s="382"/>
      <c r="AC1019" s="382"/>
      <c r="AD1019" s="382"/>
      <c r="AE1019" s="382"/>
      <c r="AF1019" s="382"/>
      <c r="AG1019" s="382"/>
      <c r="AH1019" s="382"/>
    </row>
    <row r="1020" spans="1:34" s="158" customFormat="1" ht="15" customHeight="1">
      <c r="A1020" s="154">
        <v>31178361</v>
      </c>
      <c r="B1020" s="154" t="s">
        <v>534</v>
      </c>
      <c r="C1020" s="154" t="s">
        <v>146</v>
      </c>
      <c r="D1020" s="218">
        <v>44997</v>
      </c>
      <c r="E1020" s="155">
        <v>0.41666666666666669</v>
      </c>
      <c r="F1020" s="156" t="s">
        <v>143</v>
      </c>
      <c r="G1020" s="159" t="s">
        <v>23</v>
      </c>
      <c r="H1020" s="148" t="s">
        <v>570</v>
      </c>
      <c r="I1020" s="157" t="s">
        <v>352</v>
      </c>
      <c r="J1020" s="367" t="s">
        <v>352</v>
      </c>
      <c r="K1020" s="166" t="s">
        <v>352</v>
      </c>
      <c r="L1020" s="173"/>
      <c r="M1020" s="173"/>
      <c r="N1020" s="173"/>
      <c r="O1020" s="173"/>
      <c r="P1020" s="173"/>
      <c r="Q1020" s="173"/>
      <c r="R1020" s="173"/>
      <c r="S1020" s="173"/>
      <c r="T1020" s="173"/>
      <c r="U1020" s="173"/>
      <c r="V1020" s="173"/>
      <c r="W1020" s="173"/>
      <c r="X1020" s="173"/>
      <c r="Y1020" s="173"/>
      <c r="Z1020" s="173"/>
      <c r="AA1020" s="347"/>
      <c r="AB1020" s="347"/>
      <c r="AC1020" s="347"/>
      <c r="AD1020" s="347"/>
      <c r="AE1020" s="347"/>
      <c r="AF1020" s="347"/>
      <c r="AG1020" s="347"/>
      <c r="AH1020" s="347"/>
    </row>
    <row r="1021" spans="1:34" s="158" customFormat="1" ht="15" customHeight="1">
      <c r="A1021" s="154">
        <v>31178802</v>
      </c>
      <c r="B1021" s="154" t="s">
        <v>15</v>
      </c>
      <c r="C1021" s="154" t="s">
        <v>1057</v>
      </c>
      <c r="D1021" s="218">
        <v>44962</v>
      </c>
      <c r="E1021" s="155">
        <v>0.41666666666666669</v>
      </c>
      <c r="F1021" s="156" t="s">
        <v>143</v>
      </c>
      <c r="G1021" s="159" t="s">
        <v>23</v>
      </c>
      <c r="H1021" s="157" t="s">
        <v>570</v>
      </c>
      <c r="I1021" s="157" t="s">
        <v>352</v>
      </c>
      <c r="J1021" s="367" t="s">
        <v>352</v>
      </c>
      <c r="K1021" s="166" t="s">
        <v>352</v>
      </c>
      <c r="L1021" s="173"/>
      <c r="M1021" s="173"/>
      <c r="N1021" s="173"/>
      <c r="O1021" s="173"/>
      <c r="P1021" s="173"/>
      <c r="Q1021" s="173"/>
      <c r="R1021" s="173"/>
      <c r="S1021" s="173"/>
      <c r="T1021" s="173"/>
      <c r="U1021" s="173"/>
      <c r="V1021" s="173"/>
      <c r="W1021" s="173"/>
      <c r="X1021" s="173"/>
      <c r="Y1021" s="173"/>
      <c r="Z1021" s="173"/>
      <c r="AA1021" s="347"/>
      <c r="AB1021" s="347"/>
      <c r="AC1021" s="347"/>
      <c r="AD1021" s="347"/>
      <c r="AE1021" s="347"/>
      <c r="AF1021" s="347"/>
      <c r="AG1021" s="347"/>
      <c r="AH1021" s="347"/>
    </row>
    <row r="1022" spans="1:34" s="158" customFormat="1" ht="15" customHeight="1">
      <c r="A1022" s="154">
        <v>31185816</v>
      </c>
      <c r="B1022" s="154" t="s">
        <v>733</v>
      </c>
      <c r="C1022" s="154" t="s">
        <v>124</v>
      </c>
      <c r="D1022" s="218">
        <v>45001</v>
      </c>
      <c r="E1022" s="155">
        <v>0.66666666666666663</v>
      </c>
      <c r="F1022" s="156" t="s">
        <v>143</v>
      </c>
      <c r="G1022" s="159" t="s">
        <v>23</v>
      </c>
      <c r="H1022" s="148" t="s">
        <v>570</v>
      </c>
      <c r="I1022" s="157" t="s">
        <v>352</v>
      </c>
      <c r="J1022" s="367" t="s">
        <v>352</v>
      </c>
      <c r="K1022" s="166" t="s">
        <v>352</v>
      </c>
      <c r="L1022" s="173"/>
      <c r="M1022" s="173"/>
      <c r="N1022" s="173"/>
      <c r="O1022" s="173"/>
      <c r="P1022" s="173"/>
      <c r="Q1022" s="173"/>
      <c r="R1022" s="173"/>
      <c r="S1022" s="173"/>
      <c r="T1022" s="173"/>
      <c r="U1022" s="173"/>
      <c r="V1022" s="173"/>
      <c r="W1022" s="173"/>
      <c r="X1022" s="173"/>
      <c r="Y1022" s="173"/>
      <c r="Z1022" s="173"/>
      <c r="AA1022" s="347"/>
      <c r="AB1022" s="347"/>
      <c r="AC1022" s="347"/>
      <c r="AD1022" s="347"/>
      <c r="AE1022" s="347"/>
      <c r="AF1022" s="347"/>
      <c r="AG1022" s="347"/>
      <c r="AH1022" s="347"/>
    </row>
    <row r="1023" spans="1:34" s="158" customFormat="1" ht="15" customHeight="1">
      <c r="A1023" s="154">
        <v>31188557</v>
      </c>
      <c r="B1023" s="154" t="s">
        <v>176</v>
      </c>
      <c r="C1023" s="154" t="s">
        <v>250</v>
      </c>
      <c r="D1023" s="218">
        <v>44967</v>
      </c>
      <c r="E1023" s="155">
        <v>0.625</v>
      </c>
      <c r="F1023" s="156" t="s">
        <v>180</v>
      </c>
      <c r="G1023" s="159" t="s">
        <v>23</v>
      </c>
      <c r="H1023" s="157" t="s">
        <v>570</v>
      </c>
      <c r="I1023" s="157" t="s">
        <v>352</v>
      </c>
      <c r="J1023" s="367" t="s">
        <v>352</v>
      </c>
      <c r="K1023" s="166" t="s">
        <v>352</v>
      </c>
      <c r="L1023" s="173"/>
      <c r="M1023" s="173"/>
      <c r="N1023" s="173"/>
      <c r="O1023" s="173"/>
      <c r="P1023" s="173"/>
      <c r="Q1023" s="173"/>
      <c r="R1023" s="173"/>
      <c r="S1023" s="173"/>
      <c r="T1023" s="173"/>
      <c r="U1023" s="173"/>
      <c r="V1023" s="173"/>
      <c r="W1023" s="173"/>
      <c r="X1023" s="173"/>
      <c r="Y1023" s="173"/>
      <c r="Z1023" s="173"/>
      <c r="AA1023" s="347"/>
      <c r="AB1023" s="347"/>
      <c r="AC1023" s="347"/>
      <c r="AD1023" s="347"/>
      <c r="AE1023" s="347"/>
      <c r="AF1023" s="347"/>
      <c r="AG1023" s="347"/>
      <c r="AH1023" s="347"/>
    </row>
    <row r="1024" spans="1:34" s="158" customFormat="1" ht="15" customHeight="1">
      <c r="A1024" s="154">
        <v>31202753</v>
      </c>
      <c r="B1024" s="154" t="s">
        <v>15</v>
      </c>
      <c r="C1024" s="154" t="s">
        <v>231</v>
      </c>
      <c r="D1024" s="218">
        <v>44996</v>
      </c>
      <c r="E1024" s="155">
        <v>0.58333333333333337</v>
      </c>
      <c r="F1024" s="156" t="s">
        <v>752</v>
      </c>
      <c r="G1024" s="159" t="s">
        <v>23</v>
      </c>
      <c r="H1024" s="148" t="s">
        <v>570</v>
      </c>
      <c r="I1024" s="157" t="s">
        <v>352</v>
      </c>
      <c r="J1024" s="367" t="s">
        <v>352</v>
      </c>
      <c r="K1024" s="166" t="s">
        <v>352</v>
      </c>
      <c r="L1024" s="173"/>
      <c r="M1024" s="173"/>
      <c r="N1024" s="173"/>
      <c r="O1024" s="173"/>
      <c r="P1024" s="173"/>
      <c r="Q1024" s="173"/>
      <c r="R1024" s="173"/>
      <c r="S1024" s="173"/>
      <c r="T1024" s="173"/>
      <c r="U1024" s="173"/>
      <c r="V1024" s="173"/>
      <c r="W1024" s="173"/>
      <c r="X1024" s="173"/>
      <c r="Y1024" s="173"/>
      <c r="Z1024" s="173"/>
      <c r="AA1024" s="347"/>
      <c r="AB1024" s="347"/>
      <c r="AC1024" s="347"/>
      <c r="AD1024" s="347"/>
      <c r="AE1024" s="347"/>
      <c r="AF1024" s="347"/>
      <c r="AG1024" s="347"/>
      <c r="AH1024" s="347"/>
    </row>
    <row r="1025" spans="1:34" s="158" customFormat="1" ht="15" customHeight="1">
      <c r="A1025" s="154">
        <v>31204775</v>
      </c>
      <c r="B1025" s="154" t="s">
        <v>24</v>
      </c>
      <c r="C1025" s="154" t="s">
        <v>1058</v>
      </c>
      <c r="D1025" s="218">
        <v>44959</v>
      </c>
      <c r="E1025" s="155">
        <v>0.79166666666666663</v>
      </c>
      <c r="F1025" s="156" t="s">
        <v>143</v>
      </c>
      <c r="G1025" s="159" t="s">
        <v>23</v>
      </c>
      <c r="H1025" s="156" t="s">
        <v>885</v>
      </c>
      <c r="I1025" s="157" t="s">
        <v>352</v>
      </c>
      <c r="J1025" s="367" t="s">
        <v>352</v>
      </c>
      <c r="K1025" s="166" t="s">
        <v>352</v>
      </c>
      <c r="L1025" s="173"/>
      <c r="M1025" s="173"/>
      <c r="N1025" s="173"/>
      <c r="O1025" s="173"/>
      <c r="P1025" s="173"/>
      <c r="Q1025" s="173"/>
      <c r="R1025" s="173"/>
      <c r="S1025" s="173"/>
      <c r="T1025" s="173"/>
      <c r="U1025" s="173"/>
      <c r="V1025" s="173"/>
      <c r="W1025" s="173"/>
      <c r="X1025" s="173"/>
      <c r="Y1025" s="173"/>
      <c r="Z1025" s="173"/>
      <c r="AA1025" s="347"/>
      <c r="AB1025" s="347"/>
      <c r="AC1025" s="347"/>
      <c r="AD1025" s="347"/>
      <c r="AE1025" s="347"/>
      <c r="AF1025" s="347"/>
      <c r="AG1025" s="347"/>
      <c r="AH1025" s="347"/>
    </row>
    <row r="1026" spans="1:34" s="158" customFormat="1" ht="15" customHeight="1">
      <c r="A1026" s="154">
        <v>31217167</v>
      </c>
      <c r="B1026" s="154" t="s">
        <v>11</v>
      </c>
      <c r="C1026" s="154" t="s">
        <v>258</v>
      </c>
      <c r="D1026" s="218">
        <v>45001</v>
      </c>
      <c r="E1026" s="155">
        <v>0.83333333333333337</v>
      </c>
      <c r="F1026" s="156" t="s">
        <v>752</v>
      </c>
      <c r="G1026" s="159" t="s">
        <v>23</v>
      </c>
      <c r="H1026" s="148" t="s">
        <v>570</v>
      </c>
      <c r="I1026" s="157" t="s">
        <v>352</v>
      </c>
      <c r="J1026" s="367" t="s">
        <v>352</v>
      </c>
      <c r="K1026" s="166" t="s">
        <v>352</v>
      </c>
      <c r="L1026" s="173"/>
      <c r="M1026" s="173"/>
      <c r="N1026" s="173"/>
      <c r="O1026" s="173"/>
      <c r="P1026" s="173"/>
      <c r="Q1026" s="173"/>
      <c r="R1026" s="173"/>
      <c r="S1026" s="173"/>
      <c r="T1026" s="173"/>
      <c r="U1026" s="173"/>
      <c r="V1026" s="173"/>
      <c r="W1026" s="173"/>
      <c r="X1026" s="173"/>
      <c r="Y1026" s="173"/>
      <c r="Z1026" s="173"/>
      <c r="AA1026" s="347"/>
      <c r="AB1026" s="347"/>
      <c r="AC1026" s="347"/>
      <c r="AD1026" s="347"/>
      <c r="AE1026" s="347"/>
      <c r="AF1026" s="347"/>
      <c r="AG1026" s="347"/>
      <c r="AH1026" s="347"/>
    </row>
    <row r="1027" spans="1:34" s="158" customFormat="1" ht="15" customHeight="1">
      <c r="A1027" s="154">
        <v>31216477</v>
      </c>
      <c r="B1027" s="154" t="s">
        <v>591</v>
      </c>
      <c r="C1027" s="154" t="s">
        <v>1059</v>
      </c>
      <c r="D1027" s="218">
        <v>45004</v>
      </c>
      <c r="E1027" s="155">
        <v>0.45833333333333331</v>
      </c>
      <c r="F1027" s="156" t="s">
        <v>143</v>
      </c>
      <c r="G1027" s="159" t="s">
        <v>23</v>
      </c>
      <c r="H1027" s="157" t="s">
        <v>570</v>
      </c>
      <c r="I1027" s="157" t="s">
        <v>352</v>
      </c>
      <c r="J1027" s="367" t="s">
        <v>352</v>
      </c>
      <c r="K1027" s="166" t="s">
        <v>352</v>
      </c>
      <c r="L1027" s="173"/>
      <c r="M1027" s="173"/>
      <c r="N1027" s="173"/>
      <c r="O1027" s="173"/>
      <c r="P1027" s="173"/>
      <c r="Q1027" s="173"/>
      <c r="R1027" s="173"/>
      <c r="S1027" s="173"/>
      <c r="T1027" s="173"/>
      <c r="U1027" s="173"/>
      <c r="V1027" s="173"/>
      <c r="W1027" s="173"/>
      <c r="X1027" s="173"/>
      <c r="Y1027" s="173"/>
      <c r="Z1027" s="173"/>
      <c r="AA1027" s="347"/>
      <c r="AB1027" s="347"/>
      <c r="AC1027" s="347"/>
      <c r="AD1027" s="347"/>
      <c r="AE1027" s="347"/>
      <c r="AF1027" s="347"/>
      <c r="AG1027" s="347"/>
      <c r="AH1027" s="347"/>
    </row>
    <row r="1028" spans="1:34" s="158" customFormat="1" ht="15" customHeight="1">
      <c r="A1028" s="154">
        <v>31217643</v>
      </c>
      <c r="B1028" s="154" t="s">
        <v>11</v>
      </c>
      <c r="C1028" s="154" t="s">
        <v>1060</v>
      </c>
      <c r="D1028" s="218">
        <v>44989</v>
      </c>
      <c r="E1028" s="155">
        <v>0.625</v>
      </c>
      <c r="F1028" s="156" t="s">
        <v>160</v>
      </c>
      <c r="G1028" s="159" t="s">
        <v>23</v>
      </c>
      <c r="H1028" s="148" t="s">
        <v>570</v>
      </c>
      <c r="I1028" s="157" t="s">
        <v>352</v>
      </c>
      <c r="J1028" s="367" t="s">
        <v>352</v>
      </c>
      <c r="K1028" s="166" t="s">
        <v>352</v>
      </c>
      <c r="L1028" s="173"/>
      <c r="M1028" s="173"/>
      <c r="N1028" s="173"/>
      <c r="O1028" s="173"/>
      <c r="P1028" s="173"/>
      <c r="Q1028" s="173"/>
      <c r="R1028" s="173"/>
      <c r="S1028" s="173"/>
      <c r="T1028" s="173"/>
      <c r="U1028" s="173"/>
      <c r="V1028" s="173"/>
      <c r="W1028" s="173"/>
      <c r="X1028" s="173"/>
      <c r="Y1028" s="173"/>
      <c r="Z1028" s="173"/>
      <c r="AA1028" s="347"/>
      <c r="AB1028" s="347"/>
      <c r="AC1028" s="347"/>
      <c r="AD1028" s="347"/>
      <c r="AE1028" s="347"/>
      <c r="AF1028" s="347"/>
      <c r="AG1028" s="347"/>
      <c r="AH1028" s="347"/>
    </row>
    <row r="1029" spans="1:34" s="158" customFormat="1" ht="15" customHeight="1">
      <c r="A1029" s="154">
        <v>31236579</v>
      </c>
      <c r="B1029" s="154" t="s">
        <v>591</v>
      </c>
      <c r="C1029" s="154" t="s">
        <v>1061</v>
      </c>
      <c r="D1029" s="218">
        <v>45011</v>
      </c>
      <c r="E1029" s="155">
        <v>0.625</v>
      </c>
      <c r="F1029" s="156" t="s">
        <v>180</v>
      </c>
      <c r="G1029" s="159" t="s">
        <v>23</v>
      </c>
      <c r="H1029" s="157" t="s">
        <v>570</v>
      </c>
      <c r="I1029" s="157" t="s">
        <v>352</v>
      </c>
      <c r="J1029" s="367" t="s">
        <v>352</v>
      </c>
      <c r="K1029" s="166" t="s">
        <v>352</v>
      </c>
      <c r="L1029" s="173"/>
      <c r="M1029" s="173"/>
      <c r="N1029" s="173"/>
      <c r="O1029" s="173"/>
      <c r="P1029" s="173"/>
      <c r="Q1029" s="173"/>
      <c r="R1029" s="173"/>
      <c r="S1029" s="173"/>
      <c r="T1029" s="173"/>
      <c r="U1029" s="173"/>
      <c r="V1029" s="173"/>
      <c r="W1029" s="173"/>
      <c r="X1029" s="173"/>
      <c r="Y1029" s="173"/>
      <c r="Z1029" s="173"/>
      <c r="AA1029" s="347"/>
      <c r="AB1029" s="347"/>
      <c r="AC1029" s="347"/>
      <c r="AD1029" s="347"/>
      <c r="AE1029" s="347"/>
      <c r="AF1029" s="347"/>
      <c r="AG1029" s="347"/>
      <c r="AH1029" s="347"/>
    </row>
    <row r="1030" spans="1:34" s="158" customFormat="1" ht="15" customHeight="1">
      <c r="A1030" s="154">
        <v>31237381</v>
      </c>
      <c r="B1030" s="154" t="s">
        <v>660</v>
      </c>
      <c r="C1030" s="154" t="s">
        <v>1062</v>
      </c>
      <c r="D1030" s="218">
        <v>44996</v>
      </c>
      <c r="E1030" s="155">
        <v>0.79166666666666663</v>
      </c>
      <c r="F1030" s="156" t="s">
        <v>752</v>
      </c>
      <c r="G1030" s="159" t="s">
        <v>23</v>
      </c>
      <c r="H1030" s="148" t="s">
        <v>570</v>
      </c>
      <c r="I1030" s="157" t="s">
        <v>352</v>
      </c>
      <c r="J1030" s="367" t="s">
        <v>352</v>
      </c>
      <c r="K1030" s="166" t="s">
        <v>352</v>
      </c>
      <c r="L1030" s="173"/>
      <c r="M1030" s="173"/>
      <c r="N1030" s="173"/>
      <c r="O1030" s="173"/>
      <c r="P1030" s="173"/>
      <c r="Q1030" s="173"/>
      <c r="R1030" s="173"/>
      <c r="S1030" s="173"/>
      <c r="T1030" s="173"/>
      <c r="U1030" s="173"/>
      <c r="V1030" s="173"/>
      <c r="W1030" s="173"/>
      <c r="X1030" s="173"/>
      <c r="Y1030" s="173"/>
      <c r="Z1030" s="173"/>
      <c r="AA1030" s="347"/>
      <c r="AB1030" s="347"/>
      <c r="AC1030" s="347"/>
      <c r="AD1030" s="347"/>
      <c r="AE1030" s="347"/>
      <c r="AF1030" s="347"/>
      <c r="AG1030" s="347"/>
      <c r="AH1030" s="347"/>
    </row>
    <row r="1031" spans="1:34" s="158" customFormat="1" ht="15" customHeight="1">
      <c r="A1031" s="160">
        <v>31244251</v>
      </c>
      <c r="B1031" s="160" t="s">
        <v>15</v>
      </c>
      <c r="C1031" s="160" t="s">
        <v>161</v>
      </c>
      <c r="D1031" s="219">
        <v>44997</v>
      </c>
      <c r="E1031" s="161">
        <v>0.41666666666666669</v>
      </c>
      <c r="F1031" s="162" t="s">
        <v>143</v>
      </c>
      <c r="G1031" s="98" t="s">
        <v>23</v>
      </c>
      <c r="H1031" s="162" t="s">
        <v>570</v>
      </c>
      <c r="I1031" s="162" t="s">
        <v>352</v>
      </c>
      <c r="J1031" s="174" t="s">
        <v>352</v>
      </c>
      <c r="K1031" s="166" t="s">
        <v>352</v>
      </c>
      <c r="L1031" s="173"/>
      <c r="M1031" s="173"/>
      <c r="N1031" s="173"/>
      <c r="O1031" s="173"/>
      <c r="P1031" s="173"/>
      <c r="Q1031" s="173"/>
      <c r="R1031" s="173"/>
      <c r="S1031" s="173"/>
      <c r="T1031" s="173"/>
      <c r="U1031" s="173"/>
      <c r="V1031" s="173"/>
      <c r="W1031" s="173"/>
      <c r="X1031" s="173"/>
      <c r="Y1031" s="173"/>
      <c r="Z1031" s="173"/>
      <c r="AA1031" s="347"/>
      <c r="AB1031" s="347"/>
      <c r="AC1031" s="347"/>
      <c r="AD1031" s="347"/>
      <c r="AE1031" s="347"/>
      <c r="AF1031" s="347"/>
      <c r="AG1031" s="347"/>
      <c r="AH1031" s="347"/>
    </row>
    <row r="1032" spans="1:34" s="158" customFormat="1" ht="15" customHeight="1">
      <c r="A1032" s="163">
        <v>31248940</v>
      </c>
      <c r="B1032" s="163" t="s">
        <v>733</v>
      </c>
      <c r="C1032" s="163" t="s">
        <v>1064</v>
      </c>
      <c r="D1032" s="220">
        <v>45012</v>
      </c>
      <c r="E1032" s="164">
        <v>0.66666666666666663</v>
      </c>
      <c r="F1032" s="165" t="s">
        <v>143</v>
      </c>
      <c r="G1032" s="169" t="s">
        <v>23</v>
      </c>
      <c r="H1032" s="166" t="s">
        <v>570</v>
      </c>
      <c r="I1032" s="166" t="s">
        <v>352</v>
      </c>
      <c r="J1032" s="368" t="s">
        <v>352</v>
      </c>
      <c r="K1032" s="166" t="s">
        <v>352</v>
      </c>
      <c r="L1032" s="173"/>
      <c r="M1032" s="173"/>
      <c r="N1032" s="173"/>
      <c r="O1032" s="173"/>
      <c r="P1032" s="173"/>
      <c r="Q1032" s="173"/>
      <c r="R1032" s="173"/>
      <c r="S1032" s="173"/>
      <c r="T1032" s="173"/>
      <c r="U1032" s="173"/>
      <c r="V1032" s="173"/>
      <c r="W1032" s="173"/>
      <c r="X1032" s="173"/>
      <c r="Y1032" s="173"/>
      <c r="Z1032" s="173"/>
      <c r="AA1032" s="347"/>
      <c r="AB1032" s="347"/>
      <c r="AC1032" s="347"/>
      <c r="AD1032" s="347"/>
      <c r="AE1032" s="347"/>
      <c r="AF1032" s="347"/>
      <c r="AG1032" s="347"/>
      <c r="AH1032" s="347"/>
    </row>
    <row r="1033" spans="1:34" s="96" customFormat="1" ht="15" customHeight="1">
      <c r="A1033" s="167">
        <v>31248785</v>
      </c>
      <c r="B1033" s="146" t="s">
        <v>176</v>
      </c>
      <c r="C1033" s="167" t="s">
        <v>1063</v>
      </c>
      <c r="D1033" s="221">
        <v>44990</v>
      </c>
      <c r="E1033" s="168">
        <v>0.79166666666666663</v>
      </c>
      <c r="F1033" s="127" t="s">
        <v>180</v>
      </c>
      <c r="G1033" s="103" t="s">
        <v>23</v>
      </c>
      <c r="H1033" s="127" t="s">
        <v>570</v>
      </c>
      <c r="I1033" s="127" t="s">
        <v>352</v>
      </c>
      <c r="J1033" s="175" t="s">
        <v>352</v>
      </c>
      <c r="K1033" s="127" t="s">
        <v>352</v>
      </c>
    </row>
    <row r="1034" spans="1:34" s="158" customFormat="1" ht="15" customHeight="1">
      <c r="A1034" s="154">
        <v>31254692</v>
      </c>
      <c r="B1034" s="154" t="s">
        <v>59</v>
      </c>
      <c r="C1034" s="154" t="s">
        <v>1065</v>
      </c>
      <c r="D1034" s="218">
        <v>44999</v>
      </c>
      <c r="E1034" s="155">
        <v>0.41666666666666669</v>
      </c>
      <c r="F1034" s="156" t="s">
        <v>160</v>
      </c>
      <c r="G1034" s="159" t="s">
        <v>23</v>
      </c>
      <c r="H1034" s="148" t="s">
        <v>570</v>
      </c>
      <c r="I1034" s="157" t="s">
        <v>352</v>
      </c>
      <c r="J1034" s="367" t="s">
        <v>352</v>
      </c>
      <c r="K1034" s="166" t="s">
        <v>352</v>
      </c>
      <c r="L1034" s="173"/>
      <c r="M1034" s="173"/>
      <c r="N1034" s="173"/>
      <c r="O1034" s="173"/>
      <c r="P1034" s="173"/>
      <c r="Q1034" s="173"/>
      <c r="R1034" s="173"/>
      <c r="S1034" s="173"/>
      <c r="T1034" s="173"/>
      <c r="U1034" s="173"/>
      <c r="V1034" s="173"/>
      <c r="W1034" s="173"/>
      <c r="X1034" s="173"/>
      <c r="Y1034" s="173"/>
      <c r="Z1034" s="173"/>
      <c r="AA1034" s="347"/>
      <c r="AB1034" s="347"/>
      <c r="AC1034" s="347"/>
      <c r="AD1034" s="347"/>
      <c r="AE1034" s="347"/>
      <c r="AF1034" s="347"/>
      <c r="AG1034" s="347"/>
      <c r="AH1034" s="347"/>
    </row>
    <row r="1035" spans="1:34" s="158" customFormat="1" ht="15" customHeight="1">
      <c r="A1035" s="154">
        <v>31257467</v>
      </c>
      <c r="B1035" s="154" t="s">
        <v>1066</v>
      </c>
      <c r="C1035" s="154" t="s">
        <v>1067</v>
      </c>
      <c r="D1035" s="218">
        <v>44989</v>
      </c>
      <c r="E1035" s="155">
        <v>0.375</v>
      </c>
      <c r="F1035" s="156" t="s">
        <v>160</v>
      </c>
      <c r="G1035" s="159" t="s">
        <v>23</v>
      </c>
      <c r="H1035" s="156" t="s">
        <v>570</v>
      </c>
      <c r="I1035" s="157" t="s">
        <v>352</v>
      </c>
      <c r="J1035" s="367" t="s">
        <v>352</v>
      </c>
      <c r="K1035" s="166" t="s">
        <v>352</v>
      </c>
      <c r="L1035" s="173"/>
      <c r="M1035" s="173"/>
      <c r="N1035" s="173"/>
      <c r="O1035" s="173"/>
      <c r="P1035" s="173"/>
      <c r="Q1035" s="173"/>
      <c r="R1035" s="173"/>
      <c r="S1035" s="173"/>
      <c r="T1035" s="173"/>
      <c r="U1035" s="173"/>
      <c r="V1035" s="173"/>
      <c r="W1035" s="173"/>
      <c r="X1035" s="173"/>
      <c r="Y1035" s="173"/>
      <c r="Z1035" s="173"/>
      <c r="AA1035" s="347"/>
      <c r="AB1035" s="347"/>
      <c r="AC1035" s="347"/>
      <c r="AD1035" s="347"/>
      <c r="AE1035" s="347"/>
      <c r="AF1035" s="347"/>
      <c r="AG1035" s="347"/>
      <c r="AH1035" s="347"/>
    </row>
    <row r="1036" spans="1:34" s="158" customFormat="1" ht="15" customHeight="1">
      <c r="A1036" s="154">
        <v>31262072</v>
      </c>
      <c r="B1036" s="154" t="s">
        <v>660</v>
      </c>
      <c r="C1036" s="154" t="s">
        <v>1068</v>
      </c>
      <c r="D1036" s="218">
        <v>44961</v>
      </c>
      <c r="E1036" s="155">
        <v>0.79166666666666663</v>
      </c>
      <c r="F1036" s="156" t="s">
        <v>160</v>
      </c>
      <c r="G1036" s="159" t="s">
        <v>23</v>
      </c>
      <c r="H1036" s="156" t="s">
        <v>885</v>
      </c>
      <c r="I1036" s="157" t="s">
        <v>352</v>
      </c>
      <c r="J1036" s="367" t="s">
        <v>352</v>
      </c>
      <c r="K1036" s="166" t="s">
        <v>352</v>
      </c>
      <c r="L1036" s="173"/>
      <c r="M1036" s="173"/>
      <c r="N1036" s="173"/>
      <c r="O1036" s="173"/>
      <c r="P1036" s="173"/>
      <c r="Q1036" s="173"/>
      <c r="R1036" s="173"/>
      <c r="S1036" s="173"/>
      <c r="T1036" s="173"/>
      <c r="U1036" s="173"/>
      <c r="V1036" s="173"/>
      <c r="W1036" s="173"/>
      <c r="X1036" s="173"/>
      <c r="Y1036" s="173"/>
      <c r="Z1036" s="173"/>
      <c r="AA1036" s="347"/>
      <c r="AB1036" s="347"/>
      <c r="AC1036" s="347"/>
      <c r="AD1036" s="347"/>
      <c r="AE1036" s="347"/>
      <c r="AF1036" s="347"/>
      <c r="AG1036" s="347"/>
      <c r="AH1036" s="347"/>
    </row>
    <row r="1037" spans="1:34" s="158" customFormat="1" ht="15" customHeight="1">
      <c r="A1037" s="170">
        <v>31265888</v>
      </c>
      <c r="B1037" s="170" t="s">
        <v>264</v>
      </c>
      <c r="C1037" s="170" t="s">
        <v>1069</v>
      </c>
      <c r="D1037" s="222">
        <v>45006</v>
      </c>
      <c r="E1037" s="171">
        <v>0.79166666666666663</v>
      </c>
      <c r="F1037" s="148" t="s">
        <v>752</v>
      </c>
      <c r="G1037" s="172" t="s">
        <v>23</v>
      </c>
      <c r="H1037" s="157" t="s">
        <v>352</v>
      </c>
      <c r="I1037" s="157" t="s">
        <v>352</v>
      </c>
      <c r="J1037" s="367" t="s">
        <v>352</v>
      </c>
      <c r="K1037" s="166" t="s">
        <v>352</v>
      </c>
      <c r="L1037" s="173"/>
      <c r="M1037" s="173"/>
      <c r="N1037" s="173"/>
      <c r="O1037" s="173"/>
      <c r="P1037" s="173"/>
      <c r="Q1037" s="173"/>
      <c r="R1037" s="173"/>
      <c r="S1037" s="173"/>
      <c r="T1037" s="173"/>
      <c r="U1037" s="173"/>
      <c r="V1037" s="173"/>
      <c r="W1037" s="173"/>
      <c r="X1037" s="173"/>
      <c r="Y1037" s="173"/>
      <c r="Z1037" s="173"/>
      <c r="AA1037" s="347"/>
      <c r="AB1037" s="347"/>
      <c r="AC1037" s="347"/>
      <c r="AD1037" s="347"/>
      <c r="AE1037" s="347"/>
      <c r="AF1037" s="347"/>
      <c r="AG1037" s="347"/>
      <c r="AH1037" s="347"/>
    </row>
    <row r="1038" spans="1:34" s="158" customFormat="1" ht="15" customHeight="1">
      <c r="A1038" s="160">
        <v>31266000</v>
      </c>
      <c r="B1038" s="160" t="s">
        <v>660</v>
      </c>
      <c r="C1038" s="160" t="s">
        <v>1068</v>
      </c>
      <c r="D1038" s="219">
        <v>44975</v>
      </c>
      <c r="E1038" s="161">
        <v>0.79166666666666663</v>
      </c>
      <c r="F1038" s="162" t="s">
        <v>160</v>
      </c>
      <c r="G1038" s="98" t="s">
        <v>23</v>
      </c>
      <c r="H1038" s="162" t="s">
        <v>885</v>
      </c>
      <c r="I1038" s="162" t="s">
        <v>352</v>
      </c>
      <c r="J1038" s="174" t="s">
        <v>352</v>
      </c>
      <c r="K1038" s="166" t="s">
        <v>352</v>
      </c>
      <c r="L1038" s="173"/>
      <c r="M1038" s="173"/>
      <c r="N1038" s="173"/>
      <c r="O1038" s="173"/>
      <c r="P1038" s="173"/>
      <c r="Q1038" s="173"/>
      <c r="R1038" s="173"/>
      <c r="S1038" s="173"/>
      <c r="T1038" s="173"/>
      <c r="U1038" s="173"/>
      <c r="V1038" s="173"/>
      <c r="W1038" s="173"/>
      <c r="X1038" s="173"/>
      <c r="Y1038" s="173"/>
      <c r="Z1038" s="173"/>
      <c r="AA1038" s="347"/>
      <c r="AB1038" s="347"/>
      <c r="AC1038" s="347"/>
      <c r="AD1038" s="347"/>
      <c r="AE1038" s="347"/>
      <c r="AF1038" s="347"/>
      <c r="AG1038" s="347"/>
      <c r="AH1038" s="347"/>
    </row>
    <row r="1039" spans="1:34" s="96" customFormat="1" ht="15" customHeight="1">
      <c r="A1039" s="167">
        <v>31274741</v>
      </c>
      <c r="B1039" s="146" t="s">
        <v>377</v>
      </c>
      <c r="C1039" s="167" t="s">
        <v>1070</v>
      </c>
      <c r="D1039" s="221">
        <v>45013</v>
      </c>
      <c r="E1039" s="168">
        <v>0.83333333333333337</v>
      </c>
      <c r="F1039" s="127" t="s">
        <v>143</v>
      </c>
      <c r="G1039" s="103" t="s">
        <v>23</v>
      </c>
      <c r="H1039" s="127" t="s">
        <v>352</v>
      </c>
      <c r="I1039" s="127" t="s">
        <v>352</v>
      </c>
      <c r="J1039" s="175" t="s">
        <v>352</v>
      </c>
      <c r="K1039" s="127" t="s">
        <v>352</v>
      </c>
    </row>
    <row r="1040" spans="1:34" s="96" customFormat="1" ht="15" customHeight="1">
      <c r="A1040" s="167">
        <v>31277827</v>
      </c>
      <c r="B1040" s="146" t="s">
        <v>386</v>
      </c>
      <c r="C1040" s="167" t="s">
        <v>1071</v>
      </c>
      <c r="D1040" s="221">
        <v>45008</v>
      </c>
      <c r="E1040" s="168">
        <v>0.83333333333333337</v>
      </c>
      <c r="F1040" s="127" t="s">
        <v>143</v>
      </c>
      <c r="G1040" s="103" t="s">
        <v>23</v>
      </c>
      <c r="H1040" s="127" t="s">
        <v>352</v>
      </c>
      <c r="I1040" s="127" t="s">
        <v>352</v>
      </c>
      <c r="J1040" s="175" t="s">
        <v>352</v>
      </c>
      <c r="K1040" s="127" t="s">
        <v>352</v>
      </c>
    </row>
    <row r="1041" spans="1:34" s="96" customFormat="1" ht="15" customHeight="1">
      <c r="A1041" s="167">
        <v>31278280</v>
      </c>
      <c r="B1041" s="146" t="s">
        <v>15</v>
      </c>
      <c r="C1041" s="167" t="s">
        <v>230</v>
      </c>
      <c r="D1041" s="221">
        <v>45017</v>
      </c>
      <c r="E1041" s="168">
        <v>0.375</v>
      </c>
      <c r="F1041" s="127" t="s">
        <v>143</v>
      </c>
      <c r="G1041" s="103" t="s">
        <v>23</v>
      </c>
      <c r="H1041" s="127" t="s">
        <v>352</v>
      </c>
      <c r="I1041" s="127" t="s">
        <v>352</v>
      </c>
      <c r="J1041" s="175" t="s">
        <v>352</v>
      </c>
      <c r="K1041" s="127" t="s">
        <v>352</v>
      </c>
    </row>
    <row r="1042" spans="1:34" s="158" customFormat="1" ht="15" customHeight="1">
      <c r="A1042" s="154">
        <v>31288619</v>
      </c>
      <c r="B1042" s="154" t="s">
        <v>132</v>
      </c>
      <c r="C1042" s="154" t="s">
        <v>1072</v>
      </c>
      <c r="D1042" s="218">
        <v>44993</v>
      </c>
      <c r="E1042" s="155">
        <v>0.83333333333333337</v>
      </c>
      <c r="F1042" s="156" t="s">
        <v>752</v>
      </c>
      <c r="G1042" s="159" t="s">
        <v>23</v>
      </c>
      <c r="H1042" s="157" t="s">
        <v>352</v>
      </c>
      <c r="I1042" s="157" t="s">
        <v>352</v>
      </c>
      <c r="J1042" s="367" t="s">
        <v>352</v>
      </c>
      <c r="K1042" s="166" t="s">
        <v>352</v>
      </c>
      <c r="L1042" s="173"/>
      <c r="M1042" s="173"/>
      <c r="N1042" s="173"/>
      <c r="O1042" s="173"/>
      <c r="P1042" s="173"/>
      <c r="Q1042" s="173"/>
      <c r="R1042" s="173"/>
      <c r="S1042" s="173"/>
      <c r="T1042" s="173"/>
      <c r="U1042" s="173"/>
      <c r="V1042" s="173"/>
      <c r="W1042" s="173"/>
      <c r="X1042" s="173"/>
      <c r="Y1042" s="173"/>
      <c r="Z1042" s="173"/>
      <c r="AA1042" s="347"/>
      <c r="AB1042" s="347"/>
      <c r="AC1042" s="347"/>
      <c r="AD1042" s="347"/>
      <c r="AE1042" s="347"/>
      <c r="AF1042" s="347"/>
      <c r="AG1042" s="347"/>
      <c r="AH1042" s="347"/>
    </row>
    <row r="1043" spans="1:34" s="158" customFormat="1" ht="15" customHeight="1">
      <c r="A1043" s="154">
        <v>31292138</v>
      </c>
      <c r="B1043" s="154" t="s">
        <v>733</v>
      </c>
      <c r="C1043" s="154" t="s">
        <v>1073</v>
      </c>
      <c r="D1043" s="218">
        <v>45001</v>
      </c>
      <c r="E1043" s="155">
        <v>0.66666666666666663</v>
      </c>
      <c r="F1043" s="156" t="s">
        <v>143</v>
      </c>
      <c r="G1043" s="159" t="s">
        <v>23</v>
      </c>
      <c r="H1043" s="157" t="s">
        <v>352</v>
      </c>
      <c r="I1043" s="157" t="s">
        <v>352</v>
      </c>
      <c r="J1043" s="367" t="s">
        <v>352</v>
      </c>
      <c r="K1043" s="166" t="s">
        <v>352</v>
      </c>
      <c r="L1043" s="173"/>
      <c r="M1043" s="173"/>
      <c r="N1043" s="173"/>
      <c r="O1043" s="173"/>
      <c r="P1043" s="173"/>
      <c r="Q1043" s="173"/>
      <c r="R1043" s="173"/>
      <c r="S1043" s="173"/>
      <c r="T1043" s="173"/>
      <c r="U1043" s="173"/>
      <c r="V1043" s="173"/>
      <c r="W1043" s="173"/>
      <c r="X1043" s="173"/>
      <c r="Y1043" s="173"/>
      <c r="Z1043" s="173"/>
      <c r="AA1043" s="347"/>
      <c r="AB1043" s="347"/>
      <c r="AC1043" s="347"/>
      <c r="AD1043" s="347"/>
      <c r="AE1043" s="347"/>
      <c r="AF1043" s="347"/>
      <c r="AG1043" s="347"/>
      <c r="AH1043" s="347"/>
    </row>
    <row r="1044" spans="1:34" s="158" customFormat="1" ht="15" customHeight="1">
      <c r="A1044" s="154">
        <v>31298063</v>
      </c>
      <c r="B1044" s="154" t="s">
        <v>176</v>
      </c>
      <c r="C1044" s="154" t="s">
        <v>1074</v>
      </c>
      <c r="D1044" s="218">
        <v>44989</v>
      </c>
      <c r="E1044" s="155">
        <v>0.79166666666666663</v>
      </c>
      <c r="F1044" s="156" t="s">
        <v>143</v>
      </c>
      <c r="G1044" s="159" t="s">
        <v>23</v>
      </c>
      <c r="H1044" s="157" t="s">
        <v>352</v>
      </c>
      <c r="I1044" s="157" t="s">
        <v>352</v>
      </c>
      <c r="J1044" s="367" t="s">
        <v>352</v>
      </c>
      <c r="K1044" s="166" t="s">
        <v>352</v>
      </c>
      <c r="L1044" s="173"/>
      <c r="M1044" s="173"/>
      <c r="N1044" s="173"/>
      <c r="O1044" s="173"/>
      <c r="P1044" s="173"/>
      <c r="Q1044" s="173"/>
      <c r="R1044" s="173"/>
      <c r="S1044" s="173"/>
      <c r="T1044" s="173"/>
      <c r="U1044" s="173"/>
      <c r="V1044" s="173"/>
      <c r="W1044" s="173"/>
      <c r="X1044" s="173"/>
      <c r="Y1044" s="173"/>
      <c r="Z1044" s="173"/>
      <c r="AA1044" s="347"/>
      <c r="AB1044" s="347"/>
      <c r="AC1044" s="347"/>
      <c r="AD1044" s="347"/>
      <c r="AE1044" s="347"/>
      <c r="AF1044" s="347"/>
      <c r="AG1044" s="347"/>
      <c r="AH1044" s="347"/>
    </row>
    <row r="1045" spans="1:34" s="158" customFormat="1" ht="15" customHeight="1">
      <c r="A1045" s="154">
        <v>31298187</v>
      </c>
      <c r="B1045" s="154" t="s">
        <v>591</v>
      </c>
      <c r="C1045" s="154" t="s">
        <v>770</v>
      </c>
      <c r="D1045" s="218">
        <v>45000</v>
      </c>
      <c r="E1045" s="155">
        <v>0.83333333333333337</v>
      </c>
      <c r="F1045" s="156" t="s">
        <v>143</v>
      </c>
      <c r="G1045" s="159" t="s">
        <v>23</v>
      </c>
      <c r="H1045" s="157" t="s">
        <v>352</v>
      </c>
      <c r="I1045" s="157" t="s">
        <v>352</v>
      </c>
      <c r="J1045" s="367" t="s">
        <v>352</v>
      </c>
      <c r="K1045" s="166" t="s">
        <v>352</v>
      </c>
      <c r="L1045" s="173"/>
      <c r="M1045" s="173"/>
      <c r="N1045" s="173"/>
      <c r="O1045" s="173"/>
      <c r="P1045" s="173"/>
      <c r="Q1045" s="173"/>
      <c r="R1045" s="173"/>
      <c r="S1045" s="173"/>
      <c r="T1045" s="173"/>
      <c r="U1045" s="173"/>
      <c r="V1045" s="173"/>
      <c r="W1045" s="173"/>
      <c r="X1045" s="173"/>
      <c r="Y1045" s="173"/>
      <c r="Z1045" s="173"/>
      <c r="AA1045" s="347"/>
      <c r="AB1045" s="347"/>
      <c r="AC1045" s="347"/>
      <c r="AD1045" s="347"/>
      <c r="AE1045" s="347"/>
      <c r="AF1045" s="347"/>
      <c r="AG1045" s="347"/>
      <c r="AH1045" s="347"/>
    </row>
    <row r="1046" spans="1:34" s="158" customFormat="1" ht="15" customHeight="1">
      <c r="A1046" s="154">
        <v>31311462</v>
      </c>
      <c r="B1046" s="154" t="s">
        <v>132</v>
      </c>
      <c r="C1046" s="154" t="s">
        <v>1075</v>
      </c>
      <c r="D1046" s="218">
        <v>45027</v>
      </c>
      <c r="E1046" s="155">
        <v>0.875</v>
      </c>
      <c r="F1046" s="156" t="s">
        <v>143</v>
      </c>
      <c r="G1046" s="159" t="s">
        <v>23</v>
      </c>
      <c r="H1046" s="157" t="s">
        <v>352</v>
      </c>
      <c r="I1046" s="157" t="s">
        <v>352</v>
      </c>
      <c r="J1046" s="367" t="s">
        <v>352</v>
      </c>
      <c r="K1046" s="166" t="s">
        <v>352</v>
      </c>
      <c r="L1046" s="173"/>
      <c r="M1046" s="173"/>
      <c r="N1046" s="173"/>
      <c r="O1046" s="173"/>
      <c r="P1046" s="173"/>
      <c r="Q1046" s="173"/>
      <c r="R1046" s="173"/>
      <c r="S1046" s="173"/>
      <c r="T1046" s="173"/>
      <c r="U1046" s="173"/>
      <c r="V1046" s="173"/>
      <c r="W1046" s="173"/>
      <c r="X1046" s="173"/>
      <c r="Y1046" s="173"/>
      <c r="Z1046" s="173"/>
      <c r="AA1046" s="347"/>
      <c r="AB1046" s="347"/>
      <c r="AC1046" s="347"/>
      <c r="AD1046" s="347"/>
      <c r="AE1046" s="347"/>
      <c r="AF1046" s="347"/>
      <c r="AG1046" s="347"/>
      <c r="AH1046" s="347"/>
    </row>
    <row r="1047" spans="1:34" s="158" customFormat="1" ht="15" customHeight="1">
      <c r="A1047" s="154">
        <v>31311569</v>
      </c>
      <c r="B1047" s="154" t="s">
        <v>1076</v>
      </c>
      <c r="C1047" s="154" t="s">
        <v>1077</v>
      </c>
      <c r="D1047" s="218">
        <v>45027</v>
      </c>
      <c r="E1047" s="155">
        <v>0.875</v>
      </c>
      <c r="F1047" s="156" t="s">
        <v>143</v>
      </c>
      <c r="G1047" s="159" t="s">
        <v>23</v>
      </c>
      <c r="H1047" s="157" t="s">
        <v>352</v>
      </c>
      <c r="I1047" s="157" t="s">
        <v>352</v>
      </c>
      <c r="J1047" s="367" t="s">
        <v>352</v>
      </c>
      <c r="K1047" s="166" t="s">
        <v>352</v>
      </c>
      <c r="L1047" s="173"/>
      <c r="M1047" s="173"/>
      <c r="N1047" s="173"/>
      <c r="O1047" s="173"/>
      <c r="P1047" s="173"/>
      <c r="Q1047" s="173"/>
      <c r="R1047" s="173"/>
      <c r="S1047" s="173"/>
      <c r="T1047" s="173"/>
      <c r="U1047" s="173"/>
      <c r="V1047" s="173"/>
      <c r="W1047" s="173"/>
      <c r="X1047" s="173"/>
      <c r="Y1047" s="173"/>
      <c r="Z1047" s="173"/>
      <c r="AA1047" s="347"/>
      <c r="AB1047" s="347"/>
      <c r="AC1047" s="347"/>
      <c r="AD1047" s="347"/>
      <c r="AE1047" s="347"/>
      <c r="AF1047" s="347"/>
      <c r="AG1047" s="347"/>
      <c r="AH1047" s="347"/>
    </row>
    <row r="1048" spans="1:34" s="158" customFormat="1" ht="15" customHeight="1">
      <c r="A1048" s="154">
        <v>31312166</v>
      </c>
      <c r="B1048" s="154" t="s">
        <v>132</v>
      </c>
      <c r="C1048" s="154" t="s">
        <v>949</v>
      </c>
      <c r="D1048" s="218">
        <v>44989</v>
      </c>
      <c r="E1048" s="155">
        <v>0.75</v>
      </c>
      <c r="F1048" s="156" t="s">
        <v>157</v>
      </c>
      <c r="G1048" s="159" t="s">
        <v>23</v>
      </c>
      <c r="H1048" s="157" t="s">
        <v>352</v>
      </c>
      <c r="I1048" s="157" t="s">
        <v>352</v>
      </c>
      <c r="J1048" s="367" t="s">
        <v>352</v>
      </c>
      <c r="K1048" s="166" t="s">
        <v>352</v>
      </c>
      <c r="L1048" s="173"/>
      <c r="M1048" s="173"/>
      <c r="N1048" s="173"/>
      <c r="O1048" s="173"/>
      <c r="P1048" s="173"/>
      <c r="Q1048" s="173"/>
      <c r="R1048" s="173"/>
      <c r="S1048" s="173"/>
      <c r="T1048" s="173"/>
      <c r="U1048" s="173"/>
      <c r="V1048" s="173"/>
      <c r="W1048" s="173"/>
      <c r="X1048" s="173"/>
      <c r="Y1048" s="173"/>
      <c r="Z1048" s="173"/>
      <c r="AA1048" s="347"/>
      <c r="AB1048" s="347"/>
      <c r="AC1048" s="347"/>
      <c r="AD1048" s="347"/>
      <c r="AE1048" s="347"/>
      <c r="AF1048" s="347"/>
      <c r="AG1048" s="347"/>
      <c r="AH1048" s="347"/>
    </row>
    <row r="1049" spans="1:34" s="158" customFormat="1" ht="15" customHeight="1">
      <c r="A1049" s="154">
        <v>31312706</v>
      </c>
      <c r="B1049" s="154" t="s">
        <v>733</v>
      </c>
      <c r="C1049" s="154" t="s">
        <v>1005</v>
      </c>
      <c r="D1049" s="218">
        <v>44998</v>
      </c>
      <c r="E1049" s="155">
        <v>0.625</v>
      </c>
      <c r="F1049" s="156" t="s">
        <v>174</v>
      </c>
      <c r="G1049" s="159" t="s">
        <v>23</v>
      </c>
      <c r="H1049" s="157" t="s">
        <v>352</v>
      </c>
      <c r="I1049" s="157" t="s">
        <v>352</v>
      </c>
      <c r="J1049" s="367" t="s">
        <v>352</v>
      </c>
      <c r="K1049" s="166" t="s">
        <v>352</v>
      </c>
      <c r="L1049" s="173"/>
      <c r="M1049" s="173"/>
      <c r="N1049" s="173"/>
      <c r="O1049" s="173"/>
      <c r="P1049" s="173"/>
      <c r="Q1049" s="173"/>
      <c r="R1049" s="173"/>
      <c r="S1049" s="173"/>
      <c r="T1049" s="173"/>
      <c r="U1049" s="173"/>
      <c r="V1049" s="173"/>
      <c r="W1049" s="173"/>
      <c r="X1049" s="173"/>
      <c r="Y1049" s="173"/>
      <c r="Z1049" s="173"/>
      <c r="AA1049" s="347"/>
      <c r="AB1049" s="347"/>
      <c r="AC1049" s="347"/>
      <c r="AD1049" s="347"/>
      <c r="AE1049" s="347"/>
      <c r="AF1049" s="347"/>
      <c r="AG1049" s="347"/>
      <c r="AH1049" s="347"/>
    </row>
    <row r="1050" spans="1:34" s="158" customFormat="1" ht="15" customHeight="1">
      <c r="A1050" s="176">
        <v>31313015</v>
      </c>
      <c r="B1050" s="176" t="s">
        <v>1078</v>
      </c>
      <c r="C1050" s="176" t="s">
        <v>179</v>
      </c>
      <c r="D1050" s="223">
        <v>45010</v>
      </c>
      <c r="E1050" s="177">
        <v>0.45833333333333331</v>
      </c>
      <c r="F1050" s="178" t="s">
        <v>143</v>
      </c>
      <c r="G1050" s="179" t="s">
        <v>23</v>
      </c>
      <c r="H1050" s="162" t="s">
        <v>352</v>
      </c>
      <c r="I1050" s="162" t="s">
        <v>352</v>
      </c>
      <c r="J1050" s="174" t="s">
        <v>352</v>
      </c>
      <c r="K1050" s="166" t="s">
        <v>352</v>
      </c>
      <c r="L1050" s="173"/>
      <c r="M1050" s="173"/>
      <c r="N1050" s="173"/>
      <c r="O1050" s="173"/>
      <c r="P1050" s="173"/>
      <c r="Q1050" s="173"/>
      <c r="R1050" s="173"/>
      <c r="S1050" s="173"/>
      <c r="T1050" s="173"/>
      <c r="U1050" s="173"/>
      <c r="V1050" s="173"/>
      <c r="W1050" s="173"/>
      <c r="X1050" s="173"/>
      <c r="Y1050" s="173"/>
      <c r="Z1050" s="173"/>
      <c r="AA1050" s="347"/>
      <c r="AB1050" s="347"/>
      <c r="AC1050" s="347"/>
      <c r="AD1050" s="347"/>
      <c r="AE1050" s="347"/>
      <c r="AF1050" s="347"/>
      <c r="AG1050" s="347"/>
      <c r="AH1050" s="347"/>
    </row>
    <row r="1051" spans="1:34" s="96" customFormat="1" ht="15" customHeight="1">
      <c r="A1051" s="167">
        <v>31315859</v>
      </c>
      <c r="B1051" s="146" t="s">
        <v>1007</v>
      </c>
      <c r="C1051" s="167" t="s">
        <v>1079</v>
      </c>
      <c r="D1051" s="220">
        <v>44982</v>
      </c>
      <c r="E1051" s="164">
        <v>0.41666666666666669</v>
      </c>
      <c r="F1051" s="127" t="s">
        <v>157</v>
      </c>
      <c r="G1051" s="116" t="s">
        <v>23</v>
      </c>
      <c r="H1051" s="180" t="s">
        <v>885</v>
      </c>
      <c r="I1051" s="180" t="s">
        <v>352</v>
      </c>
      <c r="J1051" s="369" t="s">
        <v>352</v>
      </c>
      <c r="K1051" s="180" t="s">
        <v>352</v>
      </c>
    </row>
    <row r="1052" spans="1:34" s="96" customFormat="1" ht="15" customHeight="1">
      <c r="A1052" s="167">
        <v>31320397</v>
      </c>
      <c r="B1052" s="146" t="s">
        <v>15</v>
      </c>
      <c r="C1052" s="167" t="s">
        <v>1080</v>
      </c>
      <c r="D1052" s="220">
        <v>45004</v>
      </c>
      <c r="E1052" s="164">
        <v>0.375</v>
      </c>
      <c r="F1052" s="127" t="s">
        <v>143</v>
      </c>
      <c r="G1052" s="116" t="s">
        <v>23</v>
      </c>
      <c r="H1052" s="180" t="s">
        <v>352</v>
      </c>
      <c r="I1052" s="180" t="s">
        <v>352</v>
      </c>
      <c r="J1052" s="369" t="s">
        <v>352</v>
      </c>
      <c r="K1052" s="180" t="s">
        <v>352</v>
      </c>
    </row>
    <row r="1053" spans="1:34" s="96" customFormat="1" ht="15" customHeight="1">
      <c r="A1053" s="167">
        <v>31321366</v>
      </c>
      <c r="B1053" s="146" t="s">
        <v>733</v>
      </c>
      <c r="C1053" s="167" t="s">
        <v>1058</v>
      </c>
      <c r="D1053" s="220">
        <v>44994</v>
      </c>
      <c r="E1053" s="164">
        <v>0.79166666666666663</v>
      </c>
      <c r="F1053" s="127" t="s">
        <v>143</v>
      </c>
      <c r="G1053" s="116" t="s">
        <v>23</v>
      </c>
      <c r="H1053" s="180" t="s">
        <v>352</v>
      </c>
      <c r="I1053" s="180" t="s">
        <v>352</v>
      </c>
      <c r="J1053" s="369" t="s">
        <v>352</v>
      </c>
      <c r="K1053" s="180" t="s">
        <v>352</v>
      </c>
    </row>
    <row r="1054" spans="1:34" s="96" customFormat="1" ht="15" customHeight="1">
      <c r="A1054" s="167">
        <v>31330538</v>
      </c>
      <c r="B1054" s="146" t="s">
        <v>15</v>
      </c>
      <c r="C1054" s="167" t="s">
        <v>1081</v>
      </c>
      <c r="D1054" s="220">
        <v>44997</v>
      </c>
      <c r="E1054" s="164">
        <v>0.41666666666666669</v>
      </c>
      <c r="F1054" s="180" t="s">
        <v>180</v>
      </c>
      <c r="G1054" s="103" t="s">
        <v>23</v>
      </c>
      <c r="H1054" s="127" t="s">
        <v>352</v>
      </c>
      <c r="I1054" s="127" t="s">
        <v>352</v>
      </c>
      <c r="J1054" s="175" t="s">
        <v>352</v>
      </c>
      <c r="K1054" s="127" t="s">
        <v>352</v>
      </c>
    </row>
    <row r="1055" spans="1:34" s="96" customFormat="1" ht="15" customHeight="1">
      <c r="A1055" s="167" t="s">
        <v>1082</v>
      </c>
      <c r="B1055" s="146" t="s">
        <v>534</v>
      </c>
      <c r="C1055" s="167" t="s">
        <v>1083</v>
      </c>
      <c r="D1055" s="127" t="s">
        <v>352</v>
      </c>
      <c r="E1055" s="127" t="s">
        <v>352</v>
      </c>
      <c r="F1055" s="180" t="s">
        <v>352</v>
      </c>
      <c r="G1055" s="127" t="s">
        <v>352</v>
      </c>
      <c r="H1055" s="127" t="s">
        <v>352</v>
      </c>
      <c r="I1055" s="127">
        <v>45108</v>
      </c>
      <c r="J1055" s="370" t="s">
        <v>23</v>
      </c>
      <c r="K1055" s="103" t="s">
        <v>23</v>
      </c>
    </row>
    <row r="1056" spans="1:34" s="96" customFormat="1" ht="15" customHeight="1">
      <c r="A1056" s="167" t="s">
        <v>1082</v>
      </c>
      <c r="B1056" s="146" t="s">
        <v>534</v>
      </c>
      <c r="C1056" s="167" t="s">
        <v>1083</v>
      </c>
      <c r="D1056" s="127" t="s">
        <v>352</v>
      </c>
      <c r="E1056" s="127" t="s">
        <v>352</v>
      </c>
      <c r="F1056" s="180" t="s">
        <v>352</v>
      </c>
      <c r="G1056" s="127" t="s">
        <v>352</v>
      </c>
      <c r="H1056" s="127" t="s">
        <v>352</v>
      </c>
      <c r="I1056" s="127">
        <v>45139</v>
      </c>
      <c r="J1056" s="370" t="s">
        <v>23</v>
      </c>
      <c r="K1056" s="127" t="s">
        <v>352</v>
      </c>
    </row>
    <row r="1057" spans="1:34" s="96" customFormat="1" ht="15" customHeight="1">
      <c r="A1057" s="167">
        <v>31330661</v>
      </c>
      <c r="B1057" s="146" t="s">
        <v>591</v>
      </c>
      <c r="C1057" s="167" t="s">
        <v>1084</v>
      </c>
      <c r="D1057" s="220">
        <v>45000</v>
      </c>
      <c r="E1057" s="164">
        <v>0.75</v>
      </c>
      <c r="F1057" s="180" t="s">
        <v>143</v>
      </c>
      <c r="G1057" s="103" t="s">
        <v>23</v>
      </c>
      <c r="H1057" s="127" t="s">
        <v>352</v>
      </c>
      <c r="I1057" s="127" t="s">
        <v>352</v>
      </c>
      <c r="J1057" s="175" t="s">
        <v>352</v>
      </c>
      <c r="K1057" s="127" t="s">
        <v>352</v>
      </c>
    </row>
    <row r="1058" spans="1:34" s="96" customFormat="1" ht="15" customHeight="1">
      <c r="A1058" s="167">
        <v>31330730</v>
      </c>
      <c r="B1058" s="146" t="s">
        <v>733</v>
      </c>
      <c r="C1058" s="167" t="s">
        <v>1085</v>
      </c>
      <c r="D1058" s="220">
        <v>44988</v>
      </c>
      <c r="E1058" s="164">
        <v>0.75</v>
      </c>
      <c r="F1058" s="180" t="s">
        <v>143</v>
      </c>
      <c r="G1058" s="103" t="s">
        <v>23</v>
      </c>
      <c r="H1058" s="127" t="s">
        <v>885</v>
      </c>
      <c r="I1058" s="127" t="s">
        <v>352</v>
      </c>
      <c r="J1058" s="175" t="s">
        <v>352</v>
      </c>
      <c r="K1058" s="127" t="s">
        <v>352</v>
      </c>
    </row>
    <row r="1059" spans="1:34" s="158" customFormat="1" ht="15" customHeight="1">
      <c r="A1059" s="181">
        <v>31332036</v>
      </c>
      <c r="B1059" s="181" t="s">
        <v>165</v>
      </c>
      <c r="C1059" s="181" t="s">
        <v>1086</v>
      </c>
      <c r="D1059" s="224">
        <v>44989</v>
      </c>
      <c r="E1059" s="182">
        <v>0.75</v>
      </c>
      <c r="F1059" s="183" t="s">
        <v>143</v>
      </c>
      <c r="G1059" s="159" t="s">
        <v>23</v>
      </c>
      <c r="H1059" s="183" t="s">
        <v>885</v>
      </c>
      <c r="I1059" s="184" t="s">
        <v>352</v>
      </c>
      <c r="J1059" s="371" t="s">
        <v>352</v>
      </c>
      <c r="K1059" s="397" t="s">
        <v>352</v>
      </c>
      <c r="L1059" s="383"/>
      <c r="M1059" s="383"/>
      <c r="N1059" s="383"/>
      <c r="O1059" s="383"/>
      <c r="P1059" s="383"/>
      <c r="Q1059" s="383"/>
      <c r="R1059" s="383"/>
      <c r="S1059" s="383"/>
      <c r="T1059" s="383"/>
      <c r="U1059" s="383"/>
      <c r="V1059" s="383"/>
      <c r="W1059" s="383"/>
      <c r="X1059" s="383"/>
      <c r="Y1059" s="383"/>
      <c r="Z1059" s="383"/>
      <c r="AA1059" s="347"/>
      <c r="AB1059" s="347"/>
      <c r="AC1059" s="347"/>
      <c r="AD1059" s="347"/>
      <c r="AE1059" s="347"/>
      <c r="AF1059" s="347"/>
      <c r="AG1059" s="347"/>
      <c r="AH1059" s="347"/>
    </row>
    <row r="1060" spans="1:34" s="158" customFormat="1" ht="15" customHeight="1">
      <c r="A1060" s="181">
        <v>31335231</v>
      </c>
      <c r="B1060" s="181" t="s">
        <v>15</v>
      </c>
      <c r="C1060" s="181" t="s">
        <v>1087</v>
      </c>
      <c r="D1060" s="224">
        <v>44996</v>
      </c>
      <c r="E1060" s="182">
        <v>0.66666666666666663</v>
      </c>
      <c r="F1060" s="183" t="s">
        <v>143</v>
      </c>
      <c r="G1060" s="159" t="s">
        <v>23</v>
      </c>
      <c r="H1060" s="183" t="s">
        <v>352</v>
      </c>
      <c r="I1060" s="184" t="s">
        <v>352</v>
      </c>
      <c r="J1060" s="371" t="s">
        <v>352</v>
      </c>
      <c r="K1060" s="397" t="s">
        <v>352</v>
      </c>
      <c r="L1060" s="383"/>
      <c r="M1060" s="383"/>
      <c r="N1060" s="383"/>
      <c r="O1060" s="383"/>
      <c r="P1060" s="383"/>
      <c r="Q1060" s="383"/>
      <c r="R1060" s="383"/>
      <c r="S1060" s="383"/>
      <c r="T1060" s="383"/>
      <c r="U1060" s="383"/>
      <c r="V1060" s="383"/>
      <c r="W1060" s="383"/>
      <c r="X1060" s="383"/>
      <c r="Y1060" s="383"/>
      <c r="Z1060" s="383"/>
      <c r="AA1060" s="347"/>
      <c r="AB1060" s="347"/>
      <c r="AC1060" s="347"/>
      <c r="AD1060" s="347"/>
      <c r="AE1060" s="347"/>
      <c r="AF1060" s="347"/>
      <c r="AG1060" s="347"/>
      <c r="AH1060" s="347"/>
    </row>
    <row r="1061" spans="1:34" s="158" customFormat="1" ht="15" customHeight="1">
      <c r="A1061" s="181">
        <v>31335802</v>
      </c>
      <c r="B1061" s="181" t="s">
        <v>264</v>
      </c>
      <c r="C1061" s="181" t="s">
        <v>1088</v>
      </c>
      <c r="D1061" s="224">
        <v>45030</v>
      </c>
      <c r="E1061" s="182">
        <v>0.75</v>
      </c>
      <c r="F1061" s="183" t="s">
        <v>143</v>
      </c>
      <c r="G1061" s="159" t="s">
        <v>23</v>
      </c>
      <c r="H1061" s="183" t="s">
        <v>352</v>
      </c>
      <c r="I1061" s="184" t="s">
        <v>352</v>
      </c>
      <c r="J1061" s="371" t="s">
        <v>352</v>
      </c>
      <c r="K1061" s="397" t="s">
        <v>352</v>
      </c>
      <c r="L1061" s="383"/>
      <c r="M1061" s="383"/>
      <c r="N1061" s="383"/>
      <c r="O1061" s="383"/>
      <c r="P1061" s="383"/>
      <c r="Q1061" s="383"/>
      <c r="R1061" s="383"/>
      <c r="S1061" s="383"/>
      <c r="T1061" s="383"/>
      <c r="U1061" s="383"/>
      <c r="V1061" s="383"/>
      <c r="W1061" s="383"/>
      <c r="X1061" s="383"/>
      <c r="Y1061" s="383"/>
      <c r="Z1061" s="383"/>
      <c r="AA1061" s="347"/>
      <c r="AB1061" s="347"/>
      <c r="AC1061" s="347"/>
      <c r="AD1061" s="347"/>
      <c r="AE1061" s="347"/>
      <c r="AF1061" s="347"/>
      <c r="AG1061" s="347"/>
      <c r="AH1061" s="347"/>
    </row>
    <row r="1062" spans="1:34" s="158" customFormat="1" ht="15" customHeight="1">
      <c r="A1062" s="185">
        <v>31343408</v>
      </c>
      <c r="B1062" s="181" t="s">
        <v>591</v>
      </c>
      <c r="C1062" s="181" t="s">
        <v>1089</v>
      </c>
      <c r="D1062" s="224">
        <v>45003</v>
      </c>
      <c r="E1062" s="182">
        <v>0.41666666666666669</v>
      </c>
      <c r="F1062" s="183" t="s">
        <v>143</v>
      </c>
      <c r="G1062" s="159" t="s">
        <v>23</v>
      </c>
      <c r="H1062" s="184" t="s">
        <v>352</v>
      </c>
      <c r="I1062" s="184" t="s">
        <v>352</v>
      </c>
      <c r="J1062" s="371" t="s">
        <v>352</v>
      </c>
      <c r="K1062" s="397" t="s">
        <v>352</v>
      </c>
      <c r="L1062" s="383"/>
      <c r="M1062" s="383"/>
      <c r="N1062" s="383"/>
      <c r="O1062" s="383"/>
      <c r="P1062" s="383"/>
      <c r="Q1062" s="383"/>
      <c r="R1062" s="383"/>
      <c r="S1062" s="383"/>
      <c r="T1062" s="383"/>
      <c r="U1062" s="383"/>
      <c r="V1062" s="383"/>
      <c r="W1062" s="383"/>
      <c r="X1062" s="383"/>
      <c r="Y1062" s="383"/>
      <c r="Z1062" s="383"/>
      <c r="AA1062" s="347"/>
      <c r="AB1062" s="347"/>
      <c r="AC1062" s="347"/>
      <c r="AD1062" s="347"/>
      <c r="AE1062" s="347"/>
      <c r="AF1062" s="347"/>
      <c r="AG1062" s="347"/>
      <c r="AH1062" s="347"/>
    </row>
    <row r="1063" spans="1:34" s="158" customFormat="1" ht="15" customHeight="1">
      <c r="A1063" s="181">
        <v>31355350</v>
      </c>
      <c r="B1063" s="181" t="s">
        <v>591</v>
      </c>
      <c r="C1063" s="181" t="s">
        <v>1090</v>
      </c>
      <c r="D1063" s="224">
        <v>44997</v>
      </c>
      <c r="E1063" s="182">
        <v>0.625</v>
      </c>
      <c r="F1063" s="183" t="s">
        <v>157</v>
      </c>
      <c r="G1063" s="159" t="s">
        <v>23</v>
      </c>
      <c r="H1063" s="184" t="s">
        <v>352</v>
      </c>
      <c r="I1063" s="184" t="s">
        <v>352</v>
      </c>
      <c r="J1063" s="371" t="s">
        <v>352</v>
      </c>
      <c r="K1063" s="397" t="s">
        <v>352</v>
      </c>
      <c r="L1063" s="383"/>
      <c r="M1063" s="383"/>
      <c r="N1063" s="383"/>
      <c r="O1063" s="383"/>
      <c r="P1063" s="383"/>
      <c r="Q1063" s="383"/>
      <c r="R1063" s="383"/>
      <c r="S1063" s="383"/>
      <c r="T1063" s="383"/>
      <c r="U1063" s="383"/>
      <c r="V1063" s="383"/>
      <c r="W1063" s="383"/>
      <c r="X1063" s="383"/>
      <c r="Y1063" s="383"/>
      <c r="Z1063" s="383"/>
      <c r="AA1063" s="347"/>
      <c r="AB1063" s="347"/>
      <c r="AC1063" s="347"/>
      <c r="AD1063" s="347"/>
      <c r="AE1063" s="347"/>
      <c r="AF1063" s="347"/>
      <c r="AG1063" s="347"/>
      <c r="AH1063" s="347"/>
    </row>
    <row r="1064" spans="1:34" s="158" customFormat="1" ht="15" customHeight="1">
      <c r="A1064" s="181">
        <v>31355454</v>
      </c>
      <c r="B1064" s="181" t="s">
        <v>733</v>
      </c>
      <c r="C1064" s="181" t="s">
        <v>1048</v>
      </c>
      <c r="D1064" s="224">
        <v>45006</v>
      </c>
      <c r="E1064" s="182">
        <v>0.75</v>
      </c>
      <c r="F1064" s="183" t="s">
        <v>143</v>
      </c>
      <c r="G1064" s="159" t="s">
        <v>23</v>
      </c>
      <c r="H1064" s="184" t="s">
        <v>352</v>
      </c>
      <c r="I1064" s="184" t="s">
        <v>352</v>
      </c>
      <c r="J1064" s="371" t="s">
        <v>352</v>
      </c>
      <c r="K1064" s="397" t="s">
        <v>352</v>
      </c>
      <c r="L1064" s="383"/>
      <c r="M1064" s="383"/>
      <c r="N1064" s="383"/>
      <c r="O1064" s="383"/>
      <c r="P1064" s="383"/>
      <c r="Q1064" s="383"/>
      <c r="R1064" s="383"/>
      <c r="S1064" s="383"/>
      <c r="T1064" s="383"/>
      <c r="U1064" s="383"/>
      <c r="V1064" s="383"/>
      <c r="W1064" s="383"/>
      <c r="X1064" s="383"/>
      <c r="Y1064" s="383"/>
      <c r="Z1064" s="383"/>
      <c r="AA1064" s="347"/>
      <c r="AB1064" s="347"/>
      <c r="AC1064" s="347"/>
      <c r="AD1064" s="347"/>
      <c r="AE1064" s="347"/>
      <c r="AF1064" s="347"/>
      <c r="AG1064" s="347"/>
      <c r="AH1064" s="347"/>
    </row>
    <row r="1065" spans="1:34" s="158" customFormat="1" ht="15" customHeight="1">
      <c r="A1065" s="181">
        <v>31361250</v>
      </c>
      <c r="B1065" s="181" t="s">
        <v>195</v>
      </c>
      <c r="C1065" s="181" t="s">
        <v>1091</v>
      </c>
      <c r="D1065" s="224">
        <v>44999</v>
      </c>
      <c r="E1065" s="182">
        <v>0.41666666666666669</v>
      </c>
      <c r="F1065" s="183" t="s">
        <v>1092</v>
      </c>
      <c r="G1065" s="159" t="s">
        <v>23</v>
      </c>
      <c r="H1065" s="184" t="s">
        <v>352</v>
      </c>
      <c r="I1065" s="184" t="s">
        <v>352</v>
      </c>
      <c r="J1065" s="371" t="s">
        <v>352</v>
      </c>
      <c r="K1065" s="397" t="s">
        <v>352</v>
      </c>
      <c r="L1065" s="383"/>
      <c r="M1065" s="383"/>
      <c r="N1065" s="383"/>
      <c r="O1065" s="383"/>
      <c r="P1065" s="383"/>
      <c r="Q1065" s="383"/>
      <c r="R1065" s="383"/>
      <c r="S1065" s="383"/>
      <c r="T1065" s="383"/>
      <c r="U1065" s="383"/>
      <c r="V1065" s="383"/>
      <c r="W1065" s="383"/>
      <c r="X1065" s="383"/>
      <c r="Y1065" s="383"/>
      <c r="Z1065" s="383"/>
      <c r="AA1065" s="347"/>
      <c r="AB1065" s="347"/>
      <c r="AC1065" s="347"/>
      <c r="AD1065" s="347"/>
      <c r="AE1065" s="347"/>
      <c r="AF1065" s="347"/>
      <c r="AG1065" s="347"/>
      <c r="AH1065" s="347"/>
    </row>
    <row r="1066" spans="1:34" s="158" customFormat="1" ht="15" customHeight="1">
      <c r="A1066" s="181">
        <v>31375323</v>
      </c>
      <c r="B1066" s="181" t="s">
        <v>591</v>
      </c>
      <c r="C1066" s="181" t="s">
        <v>1093</v>
      </c>
      <c r="D1066" s="224">
        <v>45002</v>
      </c>
      <c r="E1066" s="182">
        <v>0.875</v>
      </c>
      <c r="F1066" s="183" t="s">
        <v>157</v>
      </c>
      <c r="G1066" s="159" t="s">
        <v>23</v>
      </c>
      <c r="H1066" s="184" t="s">
        <v>352</v>
      </c>
      <c r="I1066" s="184" t="s">
        <v>352</v>
      </c>
      <c r="J1066" s="371" t="s">
        <v>352</v>
      </c>
      <c r="K1066" s="397" t="s">
        <v>352</v>
      </c>
      <c r="L1066" s="383"/>
      <c r="M1066" s="383"/>
      <c r="N1066" s="383"/>
      <c r="O1066" s="383"/>
      <c r="P1066" s="383"/>
      <c r="Q1066" s="383"/>
      <c r="R1066" s="383"/>
      <c r="S1066" s="383"/>
      <c r="T1066" s="383"/>
      <c r="U1066" s="383"/>
      <c r="V1066" s="383"/>
      <c r="W1066" s="383"/>
      <c r="X1066" s="383"/>
      <c r="Y1066" s="383"/>
      <c r="Z1066" s="383"/>
      <c r="AA1066" s="347"/>
      <c r="AB1066" s="347"/>
      <c r="AC1066" s="347"/>
      <c r="AD1066" s="347"/>
      <c r="AE1066" s="347"/>
      <c r="AF1066" s="347"/>
      <c r="AG1066" s="347"/>
      <c r="AH1066" s="347"/>
    </row>
    <row r="1067" spans="1:34" s="158" customFormat="1" ht="15" customHeight="1">
      <c r="A1067" s="181">
        <v>31375321</v>
      </c>
      <c r="B1067" s="181" t="s">
        <v>695</v>
      </c>
      <c r="C1067" s="181" t="s">
        <v>1094</v>
      </c>
      <c r="D1067" s="224">
        <v>45005</v>
      </c>
      <c r="E1067" s="182">
        <v>0.58333333333333337</v>
      </c>
      <c r="F1067" s="183" t="s">
        <v>143</v>
      </c>
      <c r="G1067" s="159" t="s">
        <v>23</v>
      </c>
      <c r="H1067" s="184" t="s">
        <v>352</v>
      </c>
      <c r="I1067" s="184" t="s">
        <v>352</v>
      </c>
      <c r="J1067" s="371" t="s">
        <v>352</v>
      </c>
      <c r="K1067" s="397" t="s">
        <v>352</v>
      </c>
      <c r="L1067" s="383"/>
      <c r="M1067" s="383"/>
      <c r="N1067" s="383"/>
      <c r="O1067" s="383"/>
      <c r="P1067" s="383"/>
      <c r="Q1067" s="383"/>
      <c r="R1067" s="383"/>
      <c r="S1067" s="383"/>
      <c r="T1067" s="383"/>
      <c r="U1067" s="383"/>
      <c r="V1067" s="383"/>
      <c r="W1067" s="383"/>
      <c r="X1067" s="383"/>
      <c r="Y1067" s="383"/>
      <c r="Z1067" s="383"/>
      <c r="AA1067" s="347"/>
      <c r="AB1067" s="347"/>
      <c r="AC1067" s="347"/>
      <c r="AD1067" s="347"/>
      <c r="AE1067" s="347"/>
      <c r="AF1067" s="347"/>
      <c r="AG1067" s="347"/>
      <c r="AH1067" s="347"/>
    </row>
    <row r="1068" spans="1:34" s="158" customFormat="1" ht="15" customHeight="1">
      <c r="A1068" s="181">
        <v>31381623</v>
      </c>
      <c r="B1068" s="181" t="s">
        <v>11</v>
      </c>
      <c r="C1068" s="181" t="s">
        <v>1095</v>
      </c>
      <c r="D1068" s="224">
        <v>45010</v>
      </c>
      <c r="E1068" s="182">
        <v>0.75</v>
      </c>
      <c r="F1068" s="183" t="s">
        <v>180</v>
      </c>
      <c r="G1068" s="159" t="s">
        <v>23</v>
      </c>
      <c r="H1068" s="184" t="s">
        <v>352</v>
      </c>
      <c r="I1068" s="184" t="s">
        <v>352</v>
      </c>
      <c r="J1068" s="371" t="s">
        <v>352</v>
      </c>
      <c r="K1068" s="397" t="s">
        <v>352</v>
      </c>
      <c r="L1068" s="383"/>
      <c r="M1068" s="383"/>
      <c r="N1068" s="383"/>
      <c r="O1068" s="383"/>
      <c r="P1068" s="383"/>
      <c r="Q1068" s="383"/>
      <c r="R1068" s="383"/>
      <c r="S1068" s="383"/>
      <c r="T1068" s="383"/>
      <c r="U1068" s="383"/>
      <c r="V1068" s="383"/>
      <c r="W1068" s="383"/>
      <c r="X1068" s="383"/>
      <c r="Y1068" s="383"/>
      <c r="Z1068" s="383"/>
      <c r="AA1068" s="347"/>
      <c r="AB1068" s="347"/>
      <c r="AC1068" s="347"/>
      <c r="AD1068" s="347"/>
      <c r="AE1068" s="347"/>
      <c r="AF1068" s="347"/>
      <c r="AG1068" s="347"/>
      <c r="AH1068" s="347"/>
    </row>
    <row r="1069" spans="1:34" s="158" customFormat="1" ht="15" customHeight="1">
      <c r="A1069" s="181">
        <v>31431889</v>
      </c>
      <c r="B1069" s="181" t="s">
        <v>1096</v>
      </c>
      <c r="C1069" s="181" t="s">
        <v>1079</v>
      </c>
      <c r="D1069" s="224">
        <v>45010</v>
      </c>
      <c r="E1069" s="182">
        <v>0.375</v>
      </c>
      <c r="F1069" s="183" t="s">
        <v>157</v>
      </c>
      <c r="G1069" s="159" t="s">
        <v>23</v>
      </c>
      <c r="H1069" s="184" t="s">
        <v>352</v>
      </c>
      <c r="I1069" s="184" t="s">
        <v>352</v>
      </c>
      <c r="J1069" s="371" t="s">
        <v>352</v>
      </c>
      <c r="K1069" s="397" t="s">
        <v>352</v>
      </c>
      <c r="L1069" s="383"/>
      <c r="M1069" s="383"/>
      <c r="N1069" s="383"/>
      <c r="O1069" s="383"/>
      <c r="P1069" s="383"/>
      <c r="Q1069" s="383"/>
      <c r="R1069" s="383"/>
      <c r="S1069" s="383"/>
      <c r="T1069" s="383"/>
      <c r="U1069" s="383"/>
      <c r="V1069" s="383"/>
      <c r="W1069" s="383"/>
      <c r="X1069" s="383"/>
      <c r="Y1069" s="383"/>
      <c r="Z1069" s="383"/>
      <c r="AA1069" s="347"/>
      <c r="AB1069" s="347"/>
      <c r="AC1069" s="347"/>
      <c r="AD1069" s="347"/>
      <c r="AE1069" s="347"/>
      <c r="AF1069" s="347"/>
      <c r="AG1069" s="347"/>
      <c r="AH1069" s="347"/>
    </row>
    <row r="1070" spans="1:34" s="158" customFormat="1" ht="15" customHeight="1">
      <c r="A1070" s="181">
        <v>31450219</v>
      </c>
      <c r="B1070" s="181" t="s">
        <v>386</v>
      </c>
      <c r="C1070" s="181" t="s">
        <v>1097</v>
      </c>
      <c r="D1070" s="224">
        <v>45009</v>
      </c>
      <c r="E1070" s="182">
        <v>0.83333333333333337</v>
      </c>
      <c r="F1070" s="183" t="s">
        <v>157</v>
      </c>
      <c r="G1070" s="159" t="s">
        <v>23</v>
      </c>
      <c r="H1070" s="184" t="s">
        <v>352</v>
      </c>
      <c r="I1070" s="184" t="s">
        <v>352</v>
      </c>
      <c r="J1070" s="371" t="s">
        <v>352</v>
      </c>
      <c r="K1070" s="397" t="s">
        <v>352</v>
      </c>
      <c r="L1070" s="383"/>
      <c r="M1070" s="383"/>
      <c r="N1070" s="383"/>
      <c r="O1070" s="383"/>
      <c r="P1070" s="383"/>
      <c r="Q1070" s="383"/>
      <c r="R1070" s="383"/>
      <c r="S1070" s="383"/>
      <c r="T1070" s="383"/>
      <c r="U1070" s="383"/>
      <c r="V1070" s="383"/>
      <c r="W1070" s="383"/>
      <c r="X1070" s="383"/>
      <c r="Y1070" s="383"/>
      <c r="Z1070" s="383"/>
      <c r="AA1070" s="347"/>
      <c r="AB1070" s="347"/>
      <c r="AC1070" s="347"/>
      <c r="AD1070" s="347"/>
      <c r="AE1070" s="347"/>
      <c r="AF1070" s="347"/>
      <c r="AG1070" s="347"/>
      <c r="AH1070" s="347"/>
    </row>
    <row r="1071" spans="1:34" s="158" customFormat="1" ht="15" customHeight="1">
      <c r="A1071" s="181">
        <v>31450434</v>
      </c>
      <c r="B1071" s="181" t="s">
        <v>386</v>
      </c>
      <c r="C1071" s="181" t="s">
        <v>1097</v>
      </c>
      <c r="D1071" s="224">
        <v>45009</v>
      </c>
      <c r="E1071" s="182">
        <v>0.83333333333333337</v>
      </c>
      <c r="F1071" s="183" t="s">
        <v>157</v>
      </c>
      <c r="G1071" s="159" t="s">
        <v>23</v>
      </c>
      <c r="H1071" s="184" t="s">
        <v>352</v>
      </c>
      <c r="I1071" s="184" t="s">
        <v>352</v>
      </c>
      <c r="J1071" s="371" t="s">
        <v>352</v>
      </c>
      <c r="K1071" s="397" t="s">
        <v>352</v>
      </c>
      <c r="L1071" s="383"/>
      <c r="M1071" s="383"/>
      <c r="N1071" s="383"/>
      <c r="O1071" s="383"/>
      <c r="P1071" s="383"/>
      <c r="Q1071" s="383"/>
      <c r="R1071" s="383"/>
      <c r="S1071" s="383"/>
      <c r="T1071" s="383"/>
      <c r="U1071" s="383"/>
      <c r="V1071" s="383"/>
      <c r="W1071" s="383"/>
      <c r="X1071" s="383"/>
      <c r="Y1071" s="383"/>
      <c r="Z1071" s="383"/>
      <c r="AA1071" s="347"/>
      <c r="AB1071" s="347"/>
      <c r="AC1071" s="347"/>
      <c r="AD1071" s="347"/>
      <c r="AE1071" s="347"/>
      <c r="AF1071" s="347"/>
      <c r="AG1071" s="347"/>
      <c r="AH1071" s="347"/>
    </row>
    <row r="1072" spans="1:34" s="158" customFormat="1" ht="15" customHeight="1">
      <c r="A1072" s="181">
        <v>31455912</v>
      </c>
      <c r="B1072" s="181" t="s">
        <v>1098</v>
      </c>
      <c r="C1072" s="181" t="s">
        <v>1099</v>
      </c>
      <c r="D1072" s="225">
        <v>45017</v>
      </c>
      <c r="E1072" s="182">
        <v>0.5</v>
      </c>
      <c r="F1072" s="183" t="s">
        <v>180</v>
      </c>
      <c r="G1072" s="159" t="s">
        <v>23</v>
      </c>
      <c r="H1072" s="184" t="s">
        <v>352</v>
      </c>
      <c r="I1072" s="184" t="s">
        <v>352</v>
      </c>
      <c r="J1072" s="371" t="s">
        <v>352</v>
      </c>
      <c r="K1072" s="397" t="s">
        <v>352</v>
      </c>
      <c r="L1072" s="383"/>
      <c r="M1072" s="383"/>
      <c r="N1072" s="383"/>
      <c r="O1072" s="383"/>
      <c r="P1072" s="383"/>
      <c r="Q1072" s="383"/>
      <c r="R1072" s="383"/>
      <c r="S1072" s="383"/>
      <c r="T1072" s="383"/>
      <c r="U1072" s="383"/>
      <c r="V1072" s="383"/>
      <c r="W1072" s="383"/>
      <c r="X1072" s="383"/>
      <c r="Y1072" s="383"/>
      <c r="Z1072" s="383"/>
      <c r="AA1072" s="347"/>
      <c r="AB1072" s="347"/>
      <c r="AC1072" s="347"/>
      <c r="AD1072" s="347"/>
      <c r="AE1072" s="347"/>
      <c r="AF1072" s="347"/>
      <c r="AG1072" s="347"/>
      <c r="AH1072" s="347"/>
    </row>
    <row r="1073" spans="1:34" s="158" customFormat="1" ht="15" customHeight="1">
      <c r="A1073" s="181">
        <v>31460061</v>
      </c>
      <c r="B1073" s="181" t="s">
        <v>15</v>
      </c>
      <c r="C1073" s="181" t="s">
        <v>1100</v>
      </c>
      <c r="D1073" s="224">
        <v>45032</v>
      </c>
      <c r="E1073" s="182">
        <v>0.33333333333333331</v>
      </c>
      <c r="F1073" s="183" t="s">
        <v>143</v>
      </c>
      <c r="G1073" s="159" t="s">
        <v>23</v>
      </c>
      <c r="H1073" s="184" t="s">
        <v>352</v>
      </c>
      <c r="I1073" s="184" t="s">
        <v>352</v>
      </c>
      <c r="J1073" s="371" t="s">
        <v>352</v>
      </c>
      <c r="K1073" s="397" t="s">
        <v>352</v>
      </c>
      <c r="L1073" s="383"/>
      <c r="M1073" s="383"/>
      <c r="N1073" s="383"/>
      <c r="O1073" s="383"/>
      <c r="P1073" s="383"/>
      <c r="Q1073" s="383"/>
      <c r="R1073" s="383"/>
      <c r="S1073" s="383"/>
      <c r="T1073" s="383"/>
      <c r="U1073" s="383"/>
      <c r="V1073" s="383"/>
      <c r="W1073" s="383"/>
      <c r="X1073" s="383"/>
      <c r="Y1073" s="383"/>
      <c r="Z1073" s="383"/>
      <c r="AA1073" s="347"/>
      <c r="AB1073" s="347"/>
      <c r="AC1073" s="347"/>
      <c r="AD1073" s="347"/>
      <c r="AE1073" s="347"/>
      <c r="AF1073" s="347"/>
      <c r="AG1073" s="347"/>
      <c r="AH1073" s="347"/>
    </row>
    <row r="1074" spans="1:34" s="158" customFormat="1" ht="15" customHeight="1">
      <c r="A1074" s="181">
        <v>31472630</v>
      </c>
      <c r="B1074" s="181" t="s">
        <v>733</v>
      </c>
      <c r="C1074" s="181" t="s">
        <v>1101</v>
      </c>
      <c r="D1074" s="224">
        <v>45029</v>
      </c>
      <c r="E1074" s="182">
        <v>0.625</v>
      </c>
      <c r="F1074" s="183" t="s">
        <v>157</v>
      </c>
      <c r="G1074" s="159" t="s">
        <v>23</v>
      </c>
      <c r="H1074" s="184" t="s">
        <v>352</v>
      </c>
      <c r="I1074" s="184" t="s">
        <v>352</v>
      </c>
      <c r="J1074" s="371" t="s">
        <v>352</v>
      </c>
      <c r="K1074" s="397" t="s">
        <v>352</v>
      </c>
      <c r="L1074" s="383"/>
      <c r="M1074" s="383"/>
      <c r="N1074" s="383"/>
      <c r="O1074" s="383"/>
      <c r="P1074" s="383"/>
      <c r="Q1074" s="383"/>
      <c r="R1074" s="383"/>
      <c r="S1074" s="383"/>
      <c r="T1074" s="383"/>
      <c r="U1074" s="383"/>
      <c r="V1074" s="383"/>
      <c r="W1074" s="383"/>
      <c r="X1074" s="383"/>
      <c r="Y1074" s="383"/>
      <c r="Z1074" s="383"/>
      <c r="AA1074" s="347"/>
      <c r="AB1074" s="347"/>
      <c r="AC1074" s="347"/>
      <c r="AD1074" s="347"/>
      <c r="AE1074" s="347"/>
      <c r="AF1074" s="347"/>
      <c r="AG1074" s="347"/>
      <c r="AH1074" s="347"/>
    </row>
    <row r="1075" spans="1:34" s="158" customFormat="1" ht="15" customHeight="1">
      <c r="A1075" s="181">
        <v>31476009</v>
      </c>
      <c r="B1075" s="181" t="s">
        <v>733</v>
      </c>
      <c r="C1075" s="181" t="s">
        <v>1102</v>
      </c>
      <c r="D1075" s="224">
        <v>45041</v>
      </c>
      <c r="E1075" s="182">
        <v>0.625</v>
      </c>
      <c r="F1075" s="183" t="s">
        <v>143</v>
      </c>
      <c r="G1075" s="159" t="s">
        <v>23</v>
      </c>
      <c r="H1075" s="184" t="s">
        <v>352</v>
      </c>
      <c r="I1075" s="184" t="s">
        <v>352</v>
      </c>
      <c r="J1075" s="371" t="s">
        <v>352</v>
      </c>
      <c r="K1075" s="397" t="s">
        <v>352</v>
      </c>
      <c r="L1075" s="383"/>
      <c r="M1075" s="383"/>
      <c r="N1075" s="383"/>
      <c r="O1075" s="383"/>
      <c r="P1075" s="383"/>
      <c r="Q1075" s="383"/>
      <c r="R1075" s="383"/>
      <c r="S1075" s="383"/>
      <c r="T1075" s="383"/>
      <c r="U1075" s="383"/>
      <c r="V1075" s="383"/>
      <c r="W1075" s="383"/>
      <c r="X1075" s="383"/>
      <c r="Y1075" s="383"/>
      <c r="Z1075" s="383"/>
      <c r="AA1075" s="347"/>
      <c r="AB1075" s="347"/>
      <c r="AC1075" s="347"/>
      <c r="AD1075" s="347"/>
      <c r="AE1075" s="347"/>
      <c r="AF1075" s="347"/>
      <c r="AG1075" s="347"/>
      <c r="AH1075" s="347"/>
    </row>
    <row r="1076" spans="1:34" s="158" customFormat="1" ht="15" customHeight="1">
      <c r="A1076" s="181">
        <v>31483042</v>
      </c>
      <c r="B1076" s="181" t="s">
        <v>591</v>
      </c>
      <c r="C1076" s="181" t="s">
        <v>229</v>
      </c>
      <c r="D1076" s="224">
        <v>45032</v>
      </c>
      <c r="E1076" s="182">
        <v>0.66666666666666663</v>
      </c>
      <c r="F1076" s="183" t="s">
        <v>157</v>
      </c>
      <c r="G1076" s="159" t="s">
        <v>23</v>
      </c>
      <c r="H1076" s="184" t="s">
        <v>352</v>
      </c>
      <c r="I1076" s="184" t="s">
        <v>352</v>
      </c>
      <c r="J1076" s="371" t="s">
        <v>352</v>
      </c>
      <c r="K1076" s="397" t="s">
        <v>352</v>
      </c>
      <c r="L1076" s="383"/>
      <c r="M1076" s="383"/>
      <c r="N1076" s="383"/>
      <c r="O1076" s="383"/>
      <c r="P1076" s="383"/>
      <c r="Q1076" s="383"/>
      <c r="R1076" s="383"/>
      <c r="S1076" s="383"/>
      <c r="T1076" s="383"/>
      <c r="U1076" s="383"/>
      <c r="V1076" s="383"/>
      <c r="W1076" s="383"/>
      <c r="X1076" s="383"/>
      <c r="Y1076" s="383"/>
      <c r="Z1076" s="383"/>
      <c r="AA1076" s="347"/>
      <c r="AB1076" s="347"/>
      <c r="AC1076" s="347"/>
      <c r="AD1076" s="347"/>
      <c r="AE1076" s="347"/>
      <c r="AF1076" s="347"/>
      <c r="AG1076" s="347"/>
      <c r="AH1076" s="347"/>
    </row>
    <row r="1077" spans="1:34" s="158" customFormat="1" ht="15" customHeight="1">
      <c r="A1077" s="181">
        <v>31502511</v>
      </c>
      <c r="B1077" s="181" t="s">
        <v>11</v>
      </c>
      <c r="C1077" s="181" t="s">
        <v>1103</v>
      </c>
      <c r="D1077" s="224">
        <v>45045</v>
      </c>
      <c r="E1077" s="182">
        <v>0.875</v>
      </c>
      <c r="F1077" s="183" t="s">
        <v>157</v>
      </c>
      <c r="G1077" s="159" t="s">
        <v>23</v>
      </c>
      <c r="H1077" s="184" t="s">
        <v>352</v>
      </c>
      <c r="I1077" s="184" t="s">
        <v>352</v>
      </c>
      <c r="J1077" s="371" t="s">
        <v>352</v>
      </c>
      <c r="K1077" s="397" t="s">
        <v>352</v>
      </c>
      <c r="L1077" s="383"/>
      <c r="M1077" s="383"/>
      <c r="N1077" s="383"/>
      <c r="O1077" s="383"/>
      <c r="P1077" s="383"/>
      <c r="Q1077" s="383"/>
      <c r="R1077" s="383"/>
      <c r="S1077" s="383"/>
      <c r="T1077" s="383"/>
      <c r="U1077" s="383"/>
      <c r="V1077" s="383"/>
      <c r="W1077" s="383"/>
      <c r="X1077" s="383"/>
      <c r="Y1077" s="383"/>
      <c r="Z1077" s="383"/>
      <c r="AA1077" s="347"/>
      <c r="AB1077" s="347"/>
      <c r="AC1077" s="347"/>
      <c r="AD1077" s="347"/>
      <c r="AE1077" s="347"/>
      <c r="AF1077" s="347"/>
      <c r="AG1077" s="347"/>
      <c r="AH1077" s="347"/>
    </row>
    <row r="1078" spans="1:34" s="158" customFormat="1" ht="15" customHeight="1">
      <c r="A1078" s="181">
        <v>31506662</v>
      </c>
      <c r="B1078" s="181" t="s">
        <v>15</v>
      </c>
      <c r="C1078" s="181" t="s">
        <v>249</v>
      </c>
      <c r="D1078" s="224">
        <v>45018</v>
      </c>
      <c r="E1078" s="182">
        <v>0.41666666666666669</v>
      </c>
      <c r="F1078" s="183" t="s">
        <v>143</v>
      </c>
      <c r="G1078" s="159" t="s">
        <v>23</v>
      </c>
      <c r="H1078" s="184" t="s">
        <v>352</v>
      </c>
      <c r="I1078" s="184" t="s">
        <v>352</v>
      </c>
      <c r="J1078" s="371" t="s">
        <v>352</v>
      </c>
      <c r="K1078" s="397" t="s">
        <v>352</v>
      </c>
      <c r="L1078" s="383"/>
      <c r="M1078" s="383"/>
      <c r="N1078" s="383"/>
      <c r="O1078" s="383"/>
      <c r="P1078" s="383"/>
      <c r="Q1078" s="383"/>
      <c r="R1078" s="383"/>
      <c r="S1078" s="383"/>
      <c r="T1078" s="383"/>
      <c r="U1078" s="383"/>
      <c r="V1078" s="383"/>
      <c r="W1078" s="383"/>
      <c r="X1078" s="383"/>
      <c r="Y1078" s="383"/>
      <c r="Z1078" s="383"/>
      <c r="AA1078" s="347"/>
      <c r="AB1078" s="347"/>
      <c r="AC1078" s="347"/>
      <c r="AD1078" s="347"/>
      <c r="AE1078" s="347"/>
      <c r="AF1078" s="347"/>
      <c r="AG1078" s="347"/>
      <c r="AH1078" s="347"/>
    </row>
    <row r="1079" spans="1:34" s="158" customFormat="1" ht="15" customHeight="1">
      <c r="A1079" s="181">
        <v>31506631</v>
      </c>
      <c r="B1079" s="181" t="s">
        <v>132</v>
      </c>
      <c r="C1079" s="181" t="s">
        <v>921</v>
      </c>
      <c r="D1079" s="224">
        <v>45017</v>
      </c>
      <c r="E1079" s="182">
        <v>0.66666666666666663</v>
      </c>
      <c r="F1079" s="183" t="s">
        <v>143</v>
      </c>
      <c r="G1079" s="159" t="s">
        <v>23</v>
      </c>
      <c r="H1079" s="184" t="s">
        <v>352</v>
      </c>
      <c r="I1079" s="184" t="s">
        <v>352</v>
      </c>
      <c r="J1079" s="371" t="s">
        <v>352</v>
      </c>
      <c r="K1079" s="397" t="s">
        <v>352</v>
      </c>
      <c r="L1079" s="383"/>
      <c r="M1079" s="383"/>
      <c r="N1079" s="383"/>
      <c r="O1079" s="383"/>
      <c r="P1079" s="383"/>
      <c r="Q1079" s="383"/>
      <c r="R1079" s="383"/>
      <c r="S1079" s="383"/>
      <c r="T1079" s="383"/>
      <c r="U1079" s="383"/>
      <c r="V1079" s="383"/>
      <c r="W1079" s="383"/>
      <c r="X1079" s="383"/>
      <c r="Y1079" s="383"/>
      <c r="Z1079" s="383"/>
      <c r="AA1079" s="347"/>
      <c r="AB1079" s="347"/>
      <c r="AC1079" s="347"/>
      <c r="AD1079" s="347"/>
      <c r="AE1079" s="347"/>
      <c r="AF1079" s="347"/>
      <c r="AG1079" s="347"/>
      <c r="AH1079" s="347"/>
    </row>
    <row r="1080" spans="1:34" s="158" customFormat="1" ht="15" customHeight="1">
      <c r="A1080" s="181">
        <v>31507128</v>
      </c>
      <c r="B1080" s="181" t="s">
        <v>15</v>
      </c>
      <c r="C1080" s="181" t="s">
        <v>1104</v>
      </c>
      <c r="D1080" s="224">
        <v>45017</v>
      </c>
      <c r="E1080" s="182">
        <v>0.41666666666666669</v>
      </c>
      <c r="F1080" s="183" t="s">
        <v>143</v>
      </c>
      <c r="G1080" s="159" t="s">
        <v>23</v>
      </c>
      <c r="H1080" s="184" t="s">
        <v>352</v>
      </c>
      <c r="I1080" s="184" t="s">
        <v>352</v>
      </c>
      <c r="J1080" s="371" t="s">
        <v>352</v>
      </c>
      <c r="K1080" s="397" t="s">
        <v>352</v>
      </c>
      <c r="L1080" s="383"/>
      <c r="M1080" s="383"/>
      <c r="N1080" s="383"/>
      <c r="O1080" s="383"/>
      <c r="P1080" s="383"/>
      <c r="Q1080" s="383"/>
      <c r="R1080" s="383"/>
      <c r="S1080" s="383"/>
      <c r="T1080" s="383"/>
      <c r="U1080" s="383"/>
      <c r="V1080" s="383"/>
      <c r="W1080" s="383"/>
      <c r="X1080" s="383"/>
      <c r="Y1080" s="383"/>
      <c r="Z1080" s="383"/>
      <c r="AA1080" s="347"/>
      <c r="AB1080" s="347"/>
      <c r="AC1080" s="347"/>
      <c r="AD1080" s="347"/>
      <c r="AE1080" s="347"/>
      <c r="AF1080" s="347"/>
      <c r="AG1080" s="347"/>
      <c r="AH1080" s="347"/>
    </row>
    <row r="1081" spans="1:34" s="158" customFormat="1" ht="15" customHeight="1">
      <c r="A1081" s="181">
        <v>31517315</v>
      </c>
      <c r="B1081" s="181" t="s">
        <v>733</v>
      </c>
      <c r="C1081" s="181" t="s">
        <v>1105</v>
      </c>
      <c r="D1081" s="224">
        <v>45055</v>
      </c>
      <c r="E1081" s="182">
        <v>0.625</v>
      </c>
      <c r="F1081" s="183" t="s">
        <v>143</v>
      </c>
      <c r="G1081" s="159" t="s">
        <v>23</v>
      </c>
      <c r="H1081" s="184" t="s">
        <v>352</v>
      </c>
      <c r="I1081" s="184" t="s">
        <v>352</v>
      </c>
      <c r="J1081" s="371" t="s">
        <v>352</v>
      </c>
      <c r="K1081" s="397" t="s">
        <v>352</v>
      </c>
      <c r="L1081" s="383"/>
      <c r="M1081" s="383"/>
      <c r="N1081" s="383"/>
      <c r="O1081" s="383"/>
      <c r="P1081" s="383"/>
      <c r="Q1081" s="383"/>
      <c r="R1081" s="383"/>
      <c r="S1081" s="383"/>
      <c r="T1081" s="383"/>
      <c r="U1081" s="383"/>
      <c r="V1081" s="383"/>
      <c r="W1081" s="383"/>
      <c r="X1081" s="383"/>
      <c r="Y1081" s="383"/>
      <c r="Z1081" s="383"/>
      <c r="AA1081" s="347"/>
      <c r="AB1081" s="347"/>
      <c r="AC1081" s="347"/>
      <c r="AD1081" s="347"/>
      <c r="AE1081" s="347"/>
      <c r="AF1081" s="347"/>
      <c r="AG1081" s="347"/>
      <c r="AH1081" s="347"/>
    </row>
    <row r="1082" spans="1:34" s="158" customFormat="1" ht="15" customHeight="1">
      <c r="A1082" s="181">
        <v>31517707</v>
      </c>
      <c r="B1082" s="181" t="s">
        <v>132</v>
      </c>
      <c r="C1082" s="181" t="s">
        <v>1106</v>
      </c>
      <c r="D1082" s="224">
        <v>45018</v>
      </c>
      <c r="E1082" s="182">
        <v>0.83333333333333337</v>
      </c>
      <c r="F1082" s="183" t="s">
        <v>157</v>
      </c>
      <c r="G1082" s="159" t="s">
        <v>23</v>
      </c>
      <c r="H1082" s="184" t="s">
        <v>352</v>
      </c>
      <c r="I1082" s="184" t="s">
        <v>352</v>
      </c>
      <c r="J1082" s="371" t="s">
        <v>352</v>
      </c>
      <c r="K1082" s="397" t="s">
        <v>352</v>
      </c>
      <c r="L1082" s="383"/>
      <c r="M1082" s="383"/>
      <c r="N1082" s="383"/>
      <c r="O1082" s="383"/>
      <c r="P1082" s="383"/>
      <c r="Q1082" s="383"/>
      <c r="R1082" s="383"/>
      <c r="S1082" s="383"/>
      <c r="T1082" s="383"/>
      <c r="U1082" s="383"/>
      <c r="V1082" s="383"/>
      <c r="W1082" s="383"/>
      <c r="X1082" s="383"/>
      <c r="Y1082" s="383"/>
      <c r="Z1082" s="383"/>
      <c r="AA1082" s="347"/>
      <c r="AB1082" s="347"/>
      <c r="AC1082" s="347"/>
      <c r="AD1082" s="347"/>
      <c r="AE1082" s="347"/>
      <c r="AF1082" s="347"/>
      <c r="AG1082" s="347"/>
      <c r="AH1082" s="347"/>
    </row>
    <row r="1083" spans="1:34" s="158" customFormat="1" ht="15" customHeight="1">
      <c r="A1083" s="181">
        <v>31518337</v>
      </c>
      <c r="B1083" s="181" t="s">
        <v>15</v>
      </c>
      <c r="C1083" s="181" t="s">
        <v>1026</v>
      </c>
      <c r="D1083" s="224">
        <v>45027</v>
      </c>
      <c r="E1083" s="182">
        <v>0.79166666666666663</v>
      </c>
      <c r="F1083" s="183" t="s">
        <v>143</v>
      </c>
      <c r="G1083" s="159" t="s">
        <v>23</v>
      </c>
      <c r="H1083" s="184" t="s">
        <v>352</v>
      </c>
      <c r="I1083" s="184" t="s">
        <v>352</v>
      </c>
      <c r="J1083" s="371" t="s">
        <v>352</v>
      </c>
      <c r="K1083" s="397" t="s">
        <v>352</v>
      </c>
      <c r="L1083" s="383"/>
      <c r="M1083" s="383"/>
      <c r="N1083" s="383"/>
      <c r="O1083" s="383"/>
      <c r="P1083" s="383"/>
      <c r="Q1083" s="383"/>
      <c r="R1083" s="383"/>
      <c r="S1083" s="383"/>
      <c r="T1083" s="383"/>
      <c r="U1083" s="383"/>
      <c r="V1083" s="383"/>
      <c r="W1083" s="383"/>
      <c r="X1083" s="383"/>
      <c r="Y1083" s="383"/>
      <c r="Z1083" s="383"/>
      <c r="AA1083" s="347"/>
      <c r="AB1083" s="347"/>
      <c r="AC1083" s="347"/>
      <c r="AD1083" s="347"/>
      <c r="AE1083" s="347"/>
      <c r="AF1083" s="347"/>
      <c r="AG1083" s="347"/>
      <c r="AH1083" s="347"/>
    </row>
    <row r="1084" spans="1:34" s="158" customFormat="1" ht="15" customHeight="1">
      <c r="A1084" s="181">
        <v>31523702</v>
      </c>
      <c r="B1084" s="181" t="s">
        <v>1107</v>
      </c>
      <c r="C1084" s="181" t="s">
        <v>1108</v>
      </c>
      <c r="D1084" s="224">
        <v>45038</v>
      </c>
      <c r="E1084" s="182">
        <v>0.66666666666666663</v>
      </c>
      <c r="F1084" s="183" t="s">
        <v>157</v>
      </c>
      <c r="G1084" s="159" t="s">
        <v>23</v>
      </c>
      <c r="H1084" s="184" t="s">
        <v>352</v>
      </c>
      <c r="I1084" s="184" t="s">
        <v>352</v>
      </c>
      <c r="J1084" s="371" t="s">
        <v>352</v>
      </c>
      <c r="K1084" s="397" t="s">
        <v>352</v>
      </c>
      <c r="L1084" s="383"/>
      <c r="M1084" s="383"/>
      <c r="N1084" s="383"/>
      <c r="O1084" s="383"/>
      <c r="P1084" s="383"/>
      <c r="Q1084" s="383"/>
      <c r="R1084" s="383"/>
      <c r="S1084" s="383"/>
      <c r="T1084" s="383"/>
      <c r="U1084" s="383"/>
      <c r="V1084" s="383"/>
      <c r="W1084" s="383"/>
      <c r="X1084" s="383"/>
      <c r="Y1084" s="383"/>
      <c r="Z1084" s="383"/>
      <c r="AA1084" s="347"/>
      <c r="AB1084" s="347"/>
      <c r="AC1084" s="347"/>
      <c r="AD1084" s="347"/>
      <c r="AE1084" s="347"/>
      <c r="AF1084" s="347"/>
      <c r="AG1084" s="347"/>
      <c r="AH1084" s="347"/>
    </row>
    <row r="1085" spans="1:34" s="158" customFormat="1" ht="15" customHeight="1">
      <c r="A1085" s="181">
        <v>31528535</v>
      </c>
      <c r="B1085" s="181" t="s">
        <v>11</v>
      </c>
      <c r="C1085" s="181" t="s">
        <v>1109</v>
      </c>
      <c r="D1085" s="224">
        <v>45008</v>
      </c>
      <c r="E1085" s="182">
        <v>0.875</v>
      </c>
      <c r="F1085" s="183" t="s">
        <v>143</v>
      </c>
      <c r="G1085" s="159" t="s">
        <v>23</v>
      </c>
      <c r="H1085" s="183" t="s">
        <v>792</v>
      </c>
      <c r="I1085" s="184" t="s">
        <v>352</v>
      </c>
      <c r="J1085" s="371" t="s">
        <v>352</v>
      </c>
      <c r="K1085" s="397" t="s">
        <v>352</v>
      </c>
      <c r="L1085" s="383"/>
      <c r="M1085" s="383"/>
      <c r="N1085" s="383"/>
      <c r="O1085" s="383"/>
      <c r="P1085" s="383"/>
      <c r="Q1085" s="383"/>
      <c r="R1085" s="383"/>
      <c r="S1085" s="383"/>
      <c r="T1085" s="383"/>
      <c r="U1085" s="383"/>
      <c r="V1085" s="383"/>
      <c r="W1085" s="383"/>
      <c r="X1085" s="383"/>
      <c r="Y1085" s="383"/>
      <c r="Z1085" s="383"/>
      <c r="AA1085" s="347"/>
      <c r="AB1085" s="347"/>
      <c r="AC1085" s="347"/>
      <c r="AD1085" s="347"/>
      <c r="AE1085" s="347"/>
      <c r="AF1085" s="347"/>
      <c r="AG1085" s="347"/>
      <c r="AH1085" s="347"/>
    </row>
    <row r="1086" spans="1:34" s="158" customFormat="1" ht="15" customHeight="1">
      <c r="A1086" s="181">
        <v>31529101</v>
      </c>
      <c r="B1086" s="181" t="s">
        <v>11</v>
      </c>
      <c r="C1086" s="181" t="s">
        <v>1110</v>
      </c>
      <c r="D1086" s="224">
        <v>45006</v>
      </c>
      <c r="E1086" s="182">
        <v>0.875</v>
      </c>
      <c r="F1086" s="183" t="s">
        <v>157</v>
      </c>
      <c r="G1086" s="159" t="s">
        <v>23</v>
      </c>
      <c r="H1086" s="183" t="s">
        <v>792</v>
      </c>
      <c r="I1086" s="184" t="s">
        <v>352</v>
      </c>
      <c r="J1086" s="371" t="s">
        <v>352</v>
      </c>
      <c r="K1086" s="397" t="s">
        <v>352</v>
      </c>
      <c r="L1086" s="383"/>
      <c r="M1086" s="383"/>
      <c r="N1086" s="383"/>
      <c r="O1086" s="383"/>
      <c r="P1086" s="383"/>
      <c r="Q1086" s="383"/>
      <c r="R1086" s="383"/>
      <c r="S1086" s="383"/>
      <c r="T1086" s="383"/>
      <c r="U1086" s="383"/>
      <c r="V1086" s="383"/>
      <c r="W1086" s="383"/>
      <c r="X1086" s="383"/>
      <c r="Y1086" s="383"/>
      <c r="Z1086" s="383"/>
      <c r="AA1086" s="347"/>
      <c r="AB1086" s="347"/>
      <c r="AC1086" s="347"/>
      <c r="AD1086" s="347"/>
      <c r="AE1086" s="347"/>
      <c r="AF1086" s="347"/>
      <c r="AG1086" s="347"/>
      <c r="AH1086" s="347"/>
    </row>
    <row r="1087" spans="1:34" s="158" customFormat="1" ht="15" customHeight="1">
      <c r="A1087" s="181">
        <v>31531228</v>
      </c>
      <c r="B1087" s="181" t="s">
        <v>386</v>
      </c>
      <c r="C1087" s="181" t="s">
        <v>1111</v>
      </c>
      <c r="D1087" s="224">
        <v>45024</v>
      </c>
      <c r="E1087" s="182">
        <v>0.41666666666666669</v>
      </c>
      <c r="F1087" s="183" t="s">
        <v>154</v>
      </c>
      <c r="G1087" s="159" t="s">
        <v>23</v>
      </c>
      <c r="H1087" s="183" t="s">
        <v>352</v>
      </c>
      <c r="I1087" s="184" t="s">
        <v>352</v>
      </c>
      <c r="J1087" s="371" t="s">
        <v>352</v>
      </c>
      <c r="K1087" s="397" t="s">
        <v>352</v>
      </c>
      <c r="L1087" s="383"/>
      <c r="M1087" s="383"/>
      <c r="N1087" s="383"/>
      <c r="O1087" s="383"/>
      <c r="P1087" s="383"/>
      <c r="Q1087" s="383"/>
      <c r="R1087" s="383"/>
      <c r="S1087" s="383"/>
      <c r="T1087" s="383"/>
      <c r="U1087" s="383"/>
      <c r="V1087" s="383"/>
      <c r="W1087" s="383"/>
      <c r="X1087" s="383"/>
      <c r="Y1087" s="383"/>
      <c r="Z1087" s="383"/>
      <c r="AA1087" s="347"/>
      <c r="AB1087" s="347"/>
      <c r="AC1087" s="347"/>
      <c r="AD1087" s="347"/>
      <c r="AE1087" s="347"/>
      <c r="AF1087" s="347"/>
      <c r="AG1087" s="347"/>
      <c r="AH1087" s="347"/>
    </row>
    <row r="1088" spans="1:34" s="158" customFormat="1" ht="15" customHeight="1">
      <c r="A1088" s="181">
        <v>31531951</v>
      </c>
      <c r="B1088" s="181" t="s">
        <v>534</v>
      </c>
      <c r="C1088" s="186" t="s">
        <v>1112</v>
      </c>
      <c r="D1088" s="224">
        <v>45038</v>
      </c>
      <c r="E1088" s="182">
        <v>0.45833333333333331</v>
      </c>
      <c r="F1088" s="183" t="s">
        <v>143</v>
      </c>
      <c r="G1088" s="159" t="s">
        <v>23</v>
      </c>
      <c r="H1088" s="183" t="s">
        <v>352</v>
      </c>
      <c r="I1088" s="184" t="s">
        <v>352</v>
      </c>
      <c r="J1088" s="371" t="s">
        <v>352</v>
      </c>
      <c r="K1088" s="397" t="s">
        <v>352</v>
      </c>
      <c r="L1088" s="383"/>
      <c r="M1088" s="383"/>
      <c r="N1088" s="383"/>
      <c r="O1088" s="383"/>
      <c r="P1088" s="383"/>
      <c r="Q1088" s="383"/>
      <c r="R1088" s="383"/>
      <c r="S1088" s="383"/>
      <c r="T1088" s="383"/>
      <c r="U1088" s="383"/>
      <c r="V1088" s="383"/>
      <c r="W1088" s="383"/>
      <c r="X1088" s="383"/>
      <c r="Y1088" s="383"/>
      <c r="Z1088" s="383"/>
      <c r="AA1088" s="347"/>
      <c r="AB1088" s="347"/>
      <c r="AC1088" s="347"/>
      <c r="AD1088" s="347"/>
      <c r="AE1088" s="347"/>
      <c r="AF1088" s="347"/>
      <c r="AG1088" s="347"/>
      <c r="AH1088" s="347"/>
    </row>
    <row r="1089" spans="1:34" s="158" customFormat="1" ht="15" customHeight="1">
      <c r="A1089" s="181">
        <v>31547704</v>
      </c>
      <c r="B1089" s="181" t="s">
        <v>132</v>
      </c>
      <c r="C1089" s="181" t="s">
        <v>890</v>
      </c>
      <c r="D1089" s="224">
        <v>45024</v>
      </c>
      <c r="E1089" s="182">
        <v>0.75</v>
      </c>
      <c r="F1089" s="183" t="s">
        <v>157</v>
      </c>
      <c r="G1089" s="159" t="s">
        <v>23</v>
      </c>
      <c r="H1089" s="183" t="s">
        <v>352</v>
      </c>
      <c r="I1089" s="184" t="s">
        <v>352</v>
      </c>
      <c r="J1089" s="371" t="s">
        <v>352</v>
      </c>
      <c r="K1089" s="397" t="s">
        <v>352</v>
      </c>
      <c r="L1089" s="383"/>
      <c r="M1089" s="383"/>
      <c r="N1089" s="383"/>
      <c r="O1089" s="383"/>
      <c r="P1089" s="383"/>
      <c r="Q1089" s="383"/>
      <c r="R1089" s="383"/>
      <c r="S1089" s="383"/>
      <c r="T1089" s="383"/>
      <c r="U1089" s="383"/>
      <c r="V1089" s="383"/>
      <c r="W1089" s="383"/>
      <c r="X1089" s="383"/>
      <c r="Y1089" s="383"/>
      <c r="Z1089" s="383"/>
      <c r="AA1089" s="347"/>
      <c r="AB1089" s="347"/>
      <c r="AC1089" s="347"/>
      <c r="AD1089" s="347"/>
      <c r="AE1089" s="347"/>
      <c r="AF1089" s="347"/>
      <c r="AG1089" s="347"/>
      <c r="AH1089" s="347"/>
    </row>
    <row r="1090" spans="1:34" s="158" customFormat="1" ht="15" customHeight="1">
      <c r="A1090" s="181">
        <v>31547876</v>
      </c>
      <c r="B1090" s="181" t="s">
        <v>176</v>
      </c>
      <c r="C1090" s="181" t="s">
        <v>1113</v>
      </c>
      <c r="D1090" s="224">
        <v>45006</v>
      </c>
      <c r="E1090" s="182">
        <v>0.83333333333333337</v>
      </c>
      <c r="F1090" s="183" t="s">
        <v>143</v>
      </c>
      <c r="G1090" s="159" t="s">
        <v>23</v>
      </c>
      <c r="H1090" s="183" t="s">
        <v>310</v>
      </c>
      <c r="I1090" s="184" t="s">
        <v>352</v>
      </c>
      <c r="J1090" s="371" t="s">
        <v>352</v>
      </c>
      <c r="K1090" s="397" t="s">
        <v>352</v>
      </c>
      <c r="L1090" s="383"/>
      <c r="M1090" s="383"/>
      <c r="N1090" s="383"/>
      <c r="O1090" s="383"/>
      <c r="P1090" s="383"/>
      <c r="Q1090" s="383"/>
      <c r="R1090" s="383"/>
      <c r="S1090" s="383"/>
      <c r="T1090" s="383"/>
      <c r="U1090" s="383"/>
      <c r="V1090" s="383"/>
      <c r="W1090" s="383"/>
      <c r="X1090" s="383"/>
      <c r="Y1090" s="383"/>
      <c r="Z1090" s="383"/>
      <c r="AA1090" s="347"/>
      <c r="AB1090" s="347"/>
      <c r="AC1090" s="347"/>
      <c r="AD1090" s="347"/>
      <c r="AE1090" s="347"/>
      <c r="AF1090" s="347"/>
      <c r="AG1090" s="347"/>
      <c r="AH1090" s="347"/>
    </row>
    <row r="1091" spans="1:34" s="158" customFormat="1" ht="15" customHeight="1">
      <c r="A1091" s="181">
        <v>31547948</v>
      </c>
      <c r="B1091" s="181" t="s">
        <v>176</v>
      </c>
      <c r="C1091" s="181" t="s">
        <v>1113</v>
      </c>
      <c r="D1091" s="224">
        <v>45027</v>
      </c>
      <c r="E1091" s="182">
        <v>0.83333333333333337</v>
      </c>
      <c r="F1091" s="183" t="s">
        <v>143</v>
      </c>
      <c r="G1091" s="159" t="s">
        <v>23</v>
      </c>
      <c r="H1091" s="183" t="s">
        <v>352</v>
      </c>
      <c r="I1091" s="184" t="s">
        <v>352</v>
      </c>
      <c r="J1091" s="371" t="s">
        <v>352</v>
      </c>
      <c r="K1091" s="397" t="s">
        <v>352</v>
      </c>
      <c r="L1091" s="383"/>
      <c r="M1091" s="383"/>
      <c r="N1091" s="383"/>
      <c r="O1091" s="383"/>
      <c r="P1091" s="383"/>
      <c r="Q1091" s="383"/>
      <c r="R1091" s="383"/>
      <c r="S1091" s="383"/>
      <c r="T1091" s="383"/>
      <c r="U1091" s="383"/>
      <c r="V1091" s="383"/>
      <c r="W1091" s="383"/>
      <c r="X1091" s="383"/>
      <c r="Y1091" s="383"/>
      <c r="Z1091" s="383"/>
      <c r="AA1091" s="347"/>
      <c r="AB1091" s="347"/>
      <c r="AC1091" s="347"/>
      <c r="AD1091" s="347"/>
      <c r="AE1091" s="347"/>
      <c r="AF1091" s="347"/>
      <c r="AG1091" s="347"/>
      <c r="AH1091" s="347"/>
    </row>
    <row r="1092" spans="1:34" s="158" customFormat="1" ht="15" customHeight="1">
      <c r="A1092" s="181">
        <v>31550323</v>
      </c>
      <c r="B1092" s="181" t="s">
        <v>733</v>
      </c>
      <c r="C1092" s="181" t="s">
        <v>1114</v>
      </c>
      <c r="D1092" s="224">
        <v>45061</v>
      </c>
      <c r="E1092" s="182">
        <v>0.75</v>
      </c>
      <c r="F1092" s="183" t="s">
        <v>143</v>
      </c>
      <c r="G1092" s="159" t="s">
        <v>23</v>
      </c>
      <c r="H1092" s="183" t="s">
        <v>352</v>
      </c>
      <c r="I1092" s="184" t="s">
        <v>352</v>
      </c>
      <c r="J1092" s="371" t="s">
        <v>352</v>
      </c>
      <c r="K1092" s="397" t="s">
        <v>352</v>
      </c>
      <c r="L1092" s="383"/>
      <c r="M1092" s="383"/>
      <c r="N1092" s="383"/>
      <c r="O1092" s="383"/>
      <c r="P1092" s="383"/>
      <c r="Q1092" s="383"/>
      <c r="R1092" s="383"/>
      <c r="S1092" s="383"/>
      <c r="T1092" s="383"/>
      <c r="U1092" s="383"/>
      <c r="V1092" s="383"/>
      <c r="W1092" s="383"/>
      <c r="X1092" s="383"/>
      <c r="Y1092" s="383"/>
      <c r="Z1092" s="383"/>
      <c r="AA1092" s="347"/>
      <c r="AB1092" s="347"/>
      <c r="AC1092" s="347"/>
      <c r="AD1092" s="347"/>
      <c r="AE1092" s="347"/>
      <c r="AF1092" s="347"/>
      <c r="AG1092" s="347"/>
      <c r="AH1092" s="347"/>
    </row>
    <row r="1093" spans="1:34" s="158" customFormat="1" ht="15" customHeight="1">
      <c r="A1093" s="181">
        <v>31551439</v>
      </c>
      <c r="B1093" s="181" t="s">
        <v>591</v>
      </c>
      <c r="C1093" s="181" t="s">
        <v>1115</v>
      </c>
      <c r="D1093" s="224">
        <v>45026</v>
      </c>
      <c r="E1093" s="182">
        <v>0.75</v>
      </c>
      <c r="F1093" s="183" t="s">
        <v>157</v>
      </c>
      <c r="G1093" s="159" t="s">
        <v>23</v>
      </c>
      <c r="H1093" s="183" t="s">
        <v>352</v>
      </c>
      <c r="I1093" s="184" t="s">
        <v>352</v>
      </c>
      <c r="J1093" s="371" t="s">
        <v>352</v>
      </c>
      <c r="K1093" s="397" t="s">
        <v>352</v>
      </c>
      <c r="L1093" s="383"/>
      <c r="M1093" s="383"/>
      <c r="N1093" s="383"/>
      <c r="O1093" s="383"/>
      <c r="P1093" s="383"/>
      <c r="Q1093" s="383"/>
      <c r="R1093" s="383"/>
      <c r="S1093" s="383"/>
      <c r="T1093" s="383"/>
      <c r="U1093" s="383"/>
      <c r="V1093" s="383"/>
      <c r="W1093" s="383"/>
      <c r="X1093" s="383"/>
      <c r="Y1093" s="383"/>
      <c r="Z1093" s="383"/>
      <c r="AA1093" s="347"/>
      <c r="AB1093" s="347"/>
      <c r="AC1093" s="347"/>
      <c r="AD1093" s="347"/>
      <c r="AE1093" s="347"/>
      <c r="AF1093" s="347"/>
      <c r="AG1093" s="347"/>
      <c r="AH1093" s="347"/>
    </row>
    <row r="1094" spans="1:34" s="158" customFormat="1" ht="15" customHeight="1">
      <c r="A1094" s="187">
        <v>31557981</v>
      </c>
      <c r="B1094" s="187" t="s">
        <v>11</v>
      </c>
      <c r="C1094" s="187" t="s">
        <v>1109</v>
      </c>
      <c r="D1094" s="226">
        <v>45029</v>
      </c>
      <c r="E1094" s="188">
        <v>0.875</v>
      </c>
      <c r="F1094" s="189" t="s">
        <v>143</v>
      </c>
      <c r="G1094" s="109" t="s">
        <v>23</v>
      </c>
      <c r="H1094" s="183" t="s">
        <v>352</v>
      </c>
      <c r="I1094" s="184" t="s">
        <v>352</v>
      </c>
      <c r="J1094" s="371" t="s">
        <v>352</v>
      </c>
      <c r="K1094" s="397" t="s">
        <v>352</v>
      </c>
      <c r="L1094" s="383"/>
      <c r="M1094" s="383"/>
      <c r="N1094" s="383"/>
      <c r="O1094" s="383"/>
      <c r="P1094" s="383"/>
      <c r="Q1094" s="383"/>
      <c r="R1094" s="383"/>
      <c r="S1094" s="383"/>
      <c r="T1094" s="383"/>
      <c r="U1094" s="383"/>
      <c r="V1094" s="383"/>
      <c r="W1094" s="383"/>
      <c r="X1094" s="383"/>
      <c r="Y1094" s="383"/>
      <c r="Z1094" s="383"/>
      <c r="AA1094" s="347"/>
      <c r="AB1094" s="347"/>
      <c r="AC1094" s="347"/>
      <c r="AD1094" s="347"/>
      <c r="AE1094" s="347"/>
      <c r="AF1094" s="347"/>
      <c r="AG1094" s="347"/>
      <c r="AH1094" s="347"/>
    </row>
    <row r="1095" spans="1:34" s="158" customFormat="1" ht="15" customHeight="1">
      <c r="A1095" s="187">
        <v>31558844</v>
      </c>
      <c r="B1095" s="187" t="s">
        <v>274</v>
      </c>
      <c r="C1095" s="187" t="s">
        <v>1116</v>
      </c>
      <c r="D1095" s="226">
        <v>45024</v>
      </c>
      <c r="E1095" s="188">
        <v>0.79166666666666663</v>
      </c>
      <c r="F1095" s="189" t="s">
        <v>180</v>
      </c>
      <c r="G1095" s="109" t="s">
        <v>23</v>
      </c>
      <c r="H1095" s="183" t="s">
        <v>352</v>
      </c>
      <c r="I1095" s="184" t="s">
        <v>352</v>
      </c>
      <c r="J1095" s="371" t="s">
        <v>352</v>
      </c>
      <c r="K1095" s="397" t="s">
        <v>352</v>
      </c>
      <c r="L1095" s="383"/>
      <c r="M1095" s="383"/>
      <c r="N1095" s="383"/>
      <c r="O1095" s="383"/>
      <c r="P1095" s="383"/>
      <c r="Q1095" s="383"/>
      <c r="R1095" s="383"/>
      <c r="S1095" s="383"/>
      <c r="T1095" s="383"/>
      <c r="U1095" s="383"/>
      <c r="V1095" s="383"/>
      <c r="W1095" s="383"/>
      <c r="X1095" s="383"/>
      <c r="Y1095" s="383"/>
      <c r="Z1095" s="383"/>
      <c r="AA1095" s="347"/>
      <c r="AB1095" s="347"/>
      <c r="AC1095" s="347"/>
      <c r="AD1095" s="347"/>
      <c r="AE1095" s="347"/>
      <c r="AF1095" s="347"/>
      <c r="AG1095" s="347"/>
      <c r="AH1095" s="347"/>
    </row>
    <row r="1096" spans="1:34" s="158" customFormat="1" ht="15" customHeight="1">
      <c r="A1096" s="181">
        <v>31577218</v>
      </c>
      <c r="B1096" s="181" t="s">
        <v>15</v>
      </c>
      <c r="C1096" s="181" t="s">
        <v>1117</v>
      </c>
      <c r="D1096" s="224">
        <v>45016</v>
      </c>
      <c r="E1096" s="182">
        <v>0.75</v>
      </c>
      <c r="F1096" s="183" t="s">
        <v>143</v>
      </c>
      <c r="G1096" s="159" t="s">
        <v>23</v>
      </c>
      <c r="H1096" s="183" t="s">
        <v>310</v>
      </c>
      <c r="I1096" s="184" t="s">
        <v>352</v>
      </c>
      <c r="J1096" s="371" t="s">
        <v>352</v>
      </c>
      <c r="K1096" s="397" t="s">
        <v>352</v>
      </c>
      <c r="L1096" s="383"/>
      <c r="M1096" s="383"/>
      <c r="N1096" s="383"/>
      <c r="O1096" s="383"/>
      <c r="P1096" s="383"/>
      <c r="Q1096" s="383"/>
      <c r="R1096" s="383"/>
      <c r="S1096" s="383"/>
      <c r="T1096" s="383"/>
      <c r="U1096" s="383"/>
      <c r="V1096" s="383"/>
      <c r="W1096" s="383"/>
      <c r="X1096" s="383"/>
      <c r="Y1096" s="383"/>
      <c r="Z1096" s="383"/>
      <c r="AA1096" s="347"/>
      <c r="AB1096" s="347"/>
      <c r="AC1096" s="347"/>
      <c r="AD1096" s="347"/>
      <c r="AE1096" s="347"/>
      <c r="AF1096" s="347"/>
      <c r="AG1096" s="347"/>
      <c r="AH1096" s="347"/>
    </row>
    <row r="1097" spans="1:34" s="158" customFormat="1" ht="15" customHeight="1">
      <c r="A1097" s="181">
        <v>31584559</v>
      </c>
      <c r="B1097" s="181" t="s">
        <v>11</v>
      </c>
      <c r="C1097" s="181" t="s">
        <v>1118</v>
      </c>
      <c r="D1097" s="224">
        <v>45030</v>
      </c>
      <c r="E1097" s="182">
        <v>0.75</v>
      </c>
      <c r="F1097" s="183" t="s">
        <v>180</v>
      </c>
      <c r="G1097" s="159" t="s">
        <v>23</v>
      </c>
      <c r="H1097" s="183" t="s">
        <v>352</v>
      </c>
      <c r="I1097" s="184" t="s">
        <v>352</v>
      </c>
      <c r="J1097" s="371" t="s">
        <v>352</v>
      </c>
      <c r="K1097" s="397" t="s">
        <v>352</v>
      </c>
      <c r="L1097" s="383"/>
      <c r="M1097" s="383"/>
      <c r="N1097" s="383"/>
      <c r="O1097" s="383"/>
      <c r="P1097" s="383"/>
      <c r="Q1097" s="383"/>
      <c r="R1097" s="383"/>
      <c r="S1097" s="383"/>
      <c r="T1097" s="383"/>
      <c r="U1097" s="383"/>
      <c r="V1097" s="383"/>
      <c r="W1097" s="383"/>
      <c r="X1097" s="383"/>
      <c r="Y1097" s="383"/>
      <c r="Z1097" s="383"/>
      <c r="AA1097" s="347"/>
      <c r="AB1097" s="347"/>
      <c r="AC1097" s="347"/>
      <c r="AD1097" s="347"/>
      <c r="AE1097" s="347"/>
      <c r="AF1097" s="347"/>
      <c r="AG1097" s="347"/>
      <c r="AH1097" s="347"/>
    </row>
    <row r="1098" spans="1:34" s="158" customFormat="1" ht="15" customHeight="1">
      <c r="A1098" s="181">
        <v>31591282</v>
      </c>
      <c r="B1098" s="181" t="s">
        <v>15</v>
      </c>
      <c r="C1098" s="181" t="s">
        <v>1119</v>
      </c>
      <c r="D1098" s="224">
        <v>45031</v>
      </c>
      <c r="E1098" s="182">
        <v>0.41666666666666669</v>
      </c>
      <c r="F1098" s="183" t="s">
        <v>174</v>
      </c>
      <c r="G1098" s="159" t="s">
        <v>23</v>
      </c>
      <c r="H1098" s="183" t="s">
        <v>352</v>
      </c>
      <c r="I1098" s="184" t="s">
        <v>352</v>
      </c>
      <c r="J1098" s="371" t="s">
        <v>352</v>
      </c>
      <c r="K1098" s="397" t="s">
        <v>352</v>
      </c>
      <c r="L1098" s="383"/>
      <c r="M1098" s="383"/>
      <c r="N1098" s="383"/>
      <c r="O1098" s="383"/>
      <c r="P1098" s="383"/>
      <c r="Q1098" s="383"/>
      <c r="R1098" s="383"/>
      <c r="S1098" s="383"/>
      <c r="T1098" s="383"/>
      <c r="U1098" s="383"/>
      <c r="V1098" s="383"/>
      <c r="W1098" s="383"/>
      <c r="X1098" s="383"/>
      <c r="Y1098" s="383"/>
      <c r="Z1098" s="383"/>
      <c r="AA1098" s="347"/>
      <c r="AB1098" s="347"/>
      <c r="AC1098" s="347"/>
      <c r="AD1098" s="347"/>
      <c r="AE1098" s="347"/>
      <c r="AF1098" s="347"/>
      <c r="AG1098" s="347"/>
      <c r="AH1098" s="347"/>
    </row>
    <row r="1099" spans="1:34" s="158" customFormat="1" ht="15" customHeight="1">
      <c r="A1099" s="181">
        <v>31603383</v>
      </c>
      <c r="B1099" s="181" t="s">
        <v>11</v>
      </c>
      <c r="C1099" s="181" t="s">
        <v>1120</v>
      </c>
      <c r="D1099" s="224">
        <v>45063</v>
      </c>
      <c r="E1099" s="182">
        <v>0.75</v>
      </c>
      <c r="F1099" s="183" t="s">
        <v>157</v>
      </c>
      <c r="G1099" s="159" t="s">
        <v>23</v>
      </c>
      <c r="H1099" s="183" t="s">
        <v>352</v>
      </c>
      <c r="I1099" s="184" t="s">
        <v>352</v>
      </c>
      <c r="J1099" s="371" t="s">
        <v>352</v>
      </c>
      <c r="K1099" s="397" t="s">
        <v>352</v>
      </c>
      <c r="L1099" s="383"/>
      <c r="M1099" s="383"/>
      <c r="N1099" s="383"/>
      <c r="O1099" s="383"/>
      <c r="P1099" s="383"/>
      <c r="Q1099" s="383"/>
      <c r="R1099" s="383"/>
      <c r="S1099" s="383"/>
      <c r="T1099" s="383"/>
      <c r="U1099" s="383"/>
      <c r="V1099" s="383"/>
      <c r="W1099" s="383"/>
      <c r="X1099" s="383"/>
      <c r="Y1099" s="383"/>
      <c r="Z1099" s="383"/>
      <c r="AA1099" s="347"/>
      <c r="AB1099" s="347"/>
      <c r="AC1099" s="347"/>
      <c r="AD1099" s="347"/>
      <c r="AE1099" s="347"/>
      <c r="AF1099" s="347"/>
      <c r="AG1099" s="347"/>
      <c r="AH1099" s="347"/>
    </row>
    <row r="1100" spans="1:34" s="158" customFormat="1" ht="15" customHeight="1">
      <c r="A1100" s="190">
        <v>31618355</v>
      </c>
      <c r="B1100" s="190" t="s">
        <v>15</v>
      </c>
      <c r="C1100" s="190" t="s">
        <v>1121</v>
      </c>
      <c r="D1100" s="227">
        <v>45038</v>
      </c>
      <c r="E1100" s="191">
        <v>0.66666666666666663</v>
      </c>
      <c r="F1100" s="192" t="s">
        <v>143</v>
      </c>
      <c r="G1100" s="172" t="s">
        <v>23</v>
      </c>
      <c r="H1100" s="183" t="s">
        <v>352</v>
      </c>
      <c r="I1100" s="184" t="s">
        <v>352</v>
      </c>
      <c r="J1100" s="371" t="s">
        <v>352</v>
      </c>
      <c r="K1100" s="397" t="s">
        <v>352</v>
      </c>
      <c r="L1100" s="383"/>
      <c r="M1100" s="383"/>
      <c r="N1100" s="383"/>
      <c r="O1100" s="383"/>
      <c r="P1100" s="383"/>
      <c r="Q1100" s="383"/>
      <c r="R1100" s="383"/>
      <c r="S1100" s="383"/>
      <c r="T1100" s="383"/>
      <c r="U1100" s="383"/>
      <c r="V1100" s="383"/>
      <c r="W1100" s="383"/>
      <c r="X1100" s="383"/>
      <c r="Y1100" s="383"/>
      <c r="Z1100" s="383"/>
      <c r="AA1100" s="347"/>
      <c r="AB1100" s="347"/>
      <c r="AC1100" s="347"/>
      <c r="AD1100" s="347"/>
      <c r="AE1100" s="347"/>
      <c r="AF1100" s="347"/>
      <c r="AG1100" s="347"/>
      <c r="AH1100" s="347"/>
    </row>
    <row r="1101" spans="1:34" s="158" customFormat="1" ht="15" customHeight="1">
      <c r="A1101" s="190">
        <v>31621480</v>
      </c>
      <c r="B1101" s="190" t="s">
        <v>176</v>
      </c>
      <c r="C1101" s="190" t="s">
        <v>1122</v>
      </c>
      <c r="D1101" s="227">
        <v>45031</v>
      </c>
      <c r="E1101" s="191">
        <v>0.75</v>
      </c>
      <c r="F1101" s="192" t="s">
        <v>157</v>
      </c>
      <c r="G1101" s="172" t="s">
        <v>23</v>
      </c>
      <c r="H1101" s="183" t="s">
        <v>352</v>
      </c>
      <c r="I1101" s="184" t="s">
        <v>352</v>
      </c>
      <c r="J1101" s="371" t="s">
        <v>352</v>
      </c>
      <c r="K1101" s="397" t="s">
        <v>352</v>
      </c>
      <c r="L1101" s="383"/>
      <c r="M1101" s="383"/>
      <c r="N1101" s="383"/>
      <c r="O1101" s="383"/>
      <c r="P1101" s="383"/>
      <c r="Q1101" s="383"/>
      <c r="R1101" s="383"/>
      <c r="S1101" s="383"/>
      <c r="T1101" s="383"/>
      <c r="U1101" s="383"/>
      <c r="V1101" s="383"/>
      <c r="W1101" s="383"/>
      <c r="X1101" s="383"/>
      <c r="Y1101" s="383"/>
      <c r="Z1101" s="383"/>
      <c r="AA1101" s="347"/>
      <c r="AB1101" s="347"/>
      <c r="AC1101" s="347"/>
      <c r="AD1101" s="347"/>
      <c r="AE1101" s="347"/>
      <c r="AF1101" s="347"/>
      <c r="AG1101" s="347"/>
      <c r="AH1101" s="347"/>
    </row>
    <row r="1102" spans="1:34" s="158" customFormat="1" ht="15" customHeight="1">
      <c r="A1102" s="190">
        <v>31622002</v>
      </c>
      <c r="B1102" s="190" t="s">
        <v>176</v>
      </c>
      <c r="C1102" s="190" t="s">
        <v>1123</v>
      </c>
      <c r="D1102" s="227">
        <v>44974</v>
      </c>
      <c r="E1102" s="191">
        <v>0.83333333333333337</v>
      </c>
      <c r="F1102" s="192" t="s">
        <v>143</v>
      </c>
      <c r="G1102" s="172" t="s">
        <v>23</v>
      </c>
      <c r="H1102" s="192" t="s">
        <v>310</v>
      </c>
      <c r="I1102" s="184" t="s">
        <v>352</v>
      </c>
      <c r="J1102" s="371" t="s">
        <v>352</v>
      </c>
      <c r="K1102" s="397" t="s">
        <v>352</v>
      </c>
      <c r="L1102" s="383"/>
      <c r="M1102" s="383"/>
      <c r="N1102" s="383"/>
      <c r="O1102" s="383"/>
      <c r="P1102" s="383"/>
      <c r="Q1102" s="383"/>
      <c r="R1102" s="383"/>
      <c r="S1102" s="383"/>
      <c r="T1102" s="383"/>
      <c r="U1102" s="383"/>
      <c r="V1102" s="383"/>
      <c r="W1102" s="383"/>
      <c r="X1102" s="383"/>
      <c r="Y1102" s="383"/>
      <c r="Z1102" s="383"/>
      <c r="AA1102" s="347"/>
      <c r="AB1102" s="347"/>
      <c r="AC1102" s="347"/>
      <c r="AD1102" s="347"/>
      <c r="AE1102" s="347"/>
      <c r="AF1102" s="347"/>
      <c r="AG1102" s="347"/>
      <c r="AH1102" s="347"/>
    </row>
    <row r="1103" spans="1:34" s="158" customFormat="1" ht="15" customHeight="1">
      <c r="A1103" s="190">
        <v>31622045</v>
      </c>
      <c r="B1103" s="190" t="s">
        <v>264</v>
      </c>
      <c r="C1103" s="190" t="s">
        <v>854</v>
      </c>
      <c r="D1103" s="227">
        <v>44974</v>
      </c>
      <c r="E1103" s="191">
        <v>0.79166666666666663</v>
      </c>
      <c r="F1103" s="192" t="s">
        <v>143</v>
      </c>
      <c r="G1103" s="172" t="s">
        <v>23</v>
      </c>
      <c r="H1103" s="192" t="s">
        <v>310</v>
      </c>
      <c r="I1103" s="184" t="s">
        <v>352</v>
      </c>
      <c r="J1103" s="371" t="s">
        <v>352</v>
      </c>
      <c r="K1103" s="397" t="s">
        <v>352</v>
      </c>
      <c r="L1103" s="383"/>
      <c r="M1103" s="383"/>
      <c r="N1103" s="383"/>
      <c r="O1103" s="383"/>
      <c r="P1103" s="383"/>
      <c r="Q1103" s="383"/>
      <c r="R1103" s="383"/>
      <c r="S1103" s="383"/>
      <c r="T1103" s="383"/>
      <c r="U1103" s="383"/>
      <c r="V1103" s="383"/>
      <c r="W1103" s="383"/>
      <c r="X1103" s="383"/>
      <c r="Y1103" s="383"/>
      <c r="Z1103" s="383"/>
      <c r="AA1103" s="347"/>
      <c r="AB1103" s="347"/>
      <c r="AC1103" s="347"/>
      <c r="AD1103" s="347"/>
      <c r="AE1103" s="347"/>
      <c r="AF1103" s="347"/>
      <c r="AG1103" s="347"/>
      <c r="AH1103" s="347"/>
    </row>
    <row r="1104" spans="1:34" s="158" customFormat="1" ht="15" customHeight="1">
      <c r="A1104" s="190">
        <v>31623295</v>
      </c>
      <c r="B1104" s="190" t="s">
        <v>81</v>
      </c>
      <c r="C1104" s="190" t="s">
        <v>1124</v>
      </c>
      <c r="D1104" s="227">
        <v>45073</v>
      </c>
      <c r="E1104" s="191">
        <v>0.79166666666666663</v>
      </c>
      <c r="F1104" s="192" t="s">
        <v>157</v>
      </c>
      <c r="G1104" s="172" t="s">
        <v>23</v>
      </c>
      <c r="H1104" s="183" t="s">
        <v>352</v>
      </c>
      <c r="I1104" s="184" t="s">
        <v>352</v>
      </c>
      <c r="J1104" s="371" t="s">
        <v>352</v>
      </c>
      <c r="K1104" s="397" t="s">
        <v>352</v>
      </c>
      <c r="L1104" s="383"/>
      <c r="M1104" s="383"/>
      <c r="N1104" s="383"/>
      <c r="O1104" s="383"/>
      <c r="P1104" s="383"/>
      <c r="Q1104" s="383"/>
      <c r="R1104" s="383"/>
      <c r="S1104" s="383"/>
      <c r="T1104" s="383"/>
      <c r="U1104" s="383"/>
      <c r="V1104" s="383"/>
      <c r="W1104" s="383"/>
      <c r="X1104" s="383"/>
      <c r="Y1104" s="383"/>
      <c r="Z1104" s="383"/>
      <c r="AA1104" s="347"/>
      <c r="AB1104" s="347"/>
      <c r="AC1104" s="347"/>
      <c r="AD1104" s="347"/>
      <c r="AE1104" s="347"/>
      <c r="AF1104" s="347"/>
      <c r="AG1104" s="347"/>
      <c r="AH1104" s="347"/>
    </row>
    <row r="1105" spans="1:34" s="153" customFormat="1" ht="15" customHeight="1">
      <c r="A1105" s="193">
        <v>31631896</v>
      </c>
      <c r="B1105" s="193" t="s">
        <v>11</v>
      </c>
      <c r="C1105" s="193" t="s">
        <v>1125</v>
      </c>
      <c r="D1105" s="228">
        <v>45071</v>
      </c>
      <c r="E1105" s="194">
        <v>0.75</v>
      </c>
      <c r="F1105" s="195" t="s">
        <v>143</v>
      </c>
      <c r="G1105" s="198" t="s">
        <v>23</v>
      </c>
      <c r="H1105" s="196" t="s">
        <v>352</v>
      </c>
      <c r="I1105" s="197" t="s">
        <v>352</v>
      </c>
      <c r="J1105" s="372" t="s">
        <v>352</v>
      </c>
      <c r="K1105" s="398" t="s">
        <v>352</v>
      </c>
      <c r="L1105" s="384"/>
      <c r="M1105" s="384"/>
      <c r="N1105" s="384"/>
      <c r="O1105" s="384"/>
      <c r="P1105" s="384"/>
      <c r="Q1105" s="384"/>
      <c r="R1105" s="384"/>
      <c r="S1105" s="384"/>
      <c r="T1105" s="384"/>
      <c r="U1105" s="384"/>
      <c r="V1105" s="384"/>
      <c r="W1105" s="384"/>
      <c r="X1105" s="384"/>
      <c r="Y1105" s="384"/>
      <c r="Z1105" s="384"/>
      <c r="AA1105" s="382"/>
      <c r="AB1105" s="382"/>
      <c r="AC1105" s="382"/>
      <c r="AD1105" s="382"/>
      <c r="AE1105" s="382"/>
      <c r="AF1105" s="382"/>
      <c r="AG1105" s="382"/>
      <c r="AH1105" s="382"/>
    </row>
    <row r="1106" spans="1:34" s="153" customFormat="1" ht="15" customHeight="1">
      <c r="A1106" s="193">
        <v>31634567</v>
      </c>
      <c r="B1106" s="193" t="s">
        <v>11</v>
      </c>
      <c r="C1106" s="193" t="s">
        <v>164</v>
      </c>
      <c r="D1106" s="228">
        <v>45066</v>
      </c>
      <c r="E1106" s="194">
        <v>0.75</v>
      </c>
      <c r="F1106" s="195" t="s">
        <v>143</v>
      </c>
      <c r="G1106" s="198" t="s">
        <v>23</v>
      </c>
      <c r="H1106" s="196" t="s">
        <v>352</v>
      </c>
      <c r="I1106" s="197" t="s">
        <v>352</v>
      </c>
      <c r="J1106" s="372" t="s">
        <v>352</v>
      </c>
      <c r="K1106" s="398" t="s">
        <v>352</v>
      </c>
      <c r="L1106" s="384"/>
      <c r="M1106" s="384"/>
      <c r="N1106" s="384"/>
      <c r="O1106" s="384"/>
      <c r="P1106" s="384"/>
      <c r="Q1106" s="384"/>
      <c r="R1106" s="384"/>
      <c r="S1106" s="384"/>
      <c r="T1106" s="384"/>
      <c r="U1106" s="384"/>
      <c r="V1106" s="384"/>
      <c r="W1106" s="384"/>
      <c r="X1106" s="384"/>
      <c r="Y1106" s="384"/>
      <c r="Z1106" s="384"/>
      <c r="AA1106" s="382"/>
      <c r="AB1106" s="382"/>
      <c r="AC1106" s="382"/>
      <c r="AD1106" s="382"/>
      <c r="AE1106" s="382"/>
      <c r="AF1106" s="382"/>
      <c r="AG1106" s="382"/>
      <c r="AH1106" s="382"/>
    </row>
    <row r="1107" spans="1:34" s="153" customFormat="1" ht="15" customHeight="1">
      <c r="A1107" s="193">
        <v>31634647</v>
      </c>
      <c r="B1107" s="193" t="s">
        <v>165</v>
      </c>
      <c r="C1107" s="193" t="s">
        <v>1126</v>
      </c>
      <c r="D1107" s="228">
        <v>45032</v>
      </c>
      <c r="E1107" s="194">
        <v>0.375</v>
      </c>
      <c r="F1107" s="195" t="s">
        <v>157</v>
      </c>
      <c r="G1107" s="198" t="s">
        <v>23</v>
      </c>
      <c r="H1107" s="195" t="s">
        <v>833</v>
      </c>
      <c r="I1107" s="197" t="s">
        <v>352</v>
      </c>
      <c r="J1107" s="372" t="s">
        <v>352</v>
      </c>
      <c r="K1107" s="398" t="s">
        <v>352</v>
      </c>
      <c r="L1107" s="384"/>
      <c r="M1107" s="384"/>
      <c r="N1107" s="384"/>
      <c r="O1107" s="384"/>
      <c r="P1107" s="384"/>
      <c r="Q1107" s="384"/>
      <c r="R1107" s="384"/>
      <c r="S1107" s="384"/>
      <c r="T1107" s="384"/>
      <c r="U1107" s="384"/>
      <c r="V1107" s="384"/>
      <c r="W1107" s="384"/>
      <c r="X1107" s="384"/>
      <c r="Y1107" s="384"/>
      <c r="Z1107" s="384"/>
      <c r="AA1107" s="382"/>
      <c r="AB1107" s="382"/>
      <c r="AC1107" s="382"/>
      <c r="AD1107" s="382"/>
      <c r="AE1107" s="382"/>
      <c r="AF1107" s="382"/>
      <c r="AG1107" s="382"/>
      <c r="AH1107" s="382"/>
    </row>
    <row r="1108" spans="1:34" s="153" customFormat="1" ht="15" customHeight="1">
      <c r="A1108" s="193">
        <v>31637937</v>
      </c>
      <c r="B1108" s="193" t="s">
        <v>15</v>
      </c>
      <c r="C1108" s="193" t="s">
        <v>1127</v>
      </c>
      <c r="D1108" s="228">
        <v>45066</v>
      </c>
      <c r="E1108" s="194">
        <v>0.375</v>
      </c>
      <c r="F1108" s="195" t="s">
        <v>180</v>
      </c>
      <c r="G1108" s="198" t="s">
        <v>23</v>
      </c>
      <c r="H1108" s="196" t="s">
        <v>352</v>
      </c>
      <c r="I1108" s="197" t="s">
        <v>352</v>
      </c>
      <c r="J1108" s="372" t="s">
        <v>352</v>
      </c>
      <c r="K1108" s="398" t="s">
        <v>352</v>
      </c>
      <c r="L1108" s="384"/>
      <c r="M1108" s="384"/>
      <c r="N1108" s="384"/>
      <c r="O1108" s="384"/>
      <c r="P1108" s="384"/>
      <c r="Q1108" s="384"/>
      <c r="R1108" s="384"/>
      <c r="S1108" s="384"/>
      <c r="T1108" s="384"/>
      <c r="U1108" s="384"/>
      <c r="V1108" s="384"/>
      <c r="W1108" s="384"/>
      <c r="X1108" s="384"/>
      <c r="Y1108" s="384"/>
      <c r="Z1108" s="384"/>
      <c r="AA1108" s="382"/>
      <c r="AB1108" s="382"/>
      <c r="AC1108" s="382"/>
      <c r="AD1108" s="382"/>
      <c r="AE1108" s="382"/>
      <c r="AF1108" s="382"/>
      <c r="AG1108" s="382"/>
      <c r="AH1108" s="382"/>
    </row>
    <row r="1109" spans="1:34" s="153" customFormat="1" ht="15" customHeight="1">
      <c r="A1109" s="193">
        <v>31638559</v>
      </c>
      <c r="B1109" s="193" t="s">
        <v>15</v>
      </c>
      <c r="C1109" s="193" t="s">
        <v>1128</v>
      </c>
      <c r="D1109" s="228">
        <v>45046</v>
      </c>
      <c r="E1109" s="194">
        <v>0.66666666666666663</v>
      </c>
      <c r="F1109" s="195" t="s">
        <v>143</v>
      </c>
      <c r="G1109" s="198" t="s">
        <v>23</v>
      </c>
      <c r="H1109" s="196" t="s">
        <v>352</v>
      </c>
      <c r="I1109" s="197" t="s">
        <v>352</v>
      </c>
      <c r="J1109" s="372" t="s">
        <v>352</v>
      </c>
      <c r="K1109" s="398" t="s">
        <v>352</v>
      </c>
      <c r="L1109" s="384"/>
      <c r="M1109" s="384"/>
      <c r="N1109" s="384"/>
      <c r="O1109" s="384"/>
      <c r="P1109" s="384"/>
      <c r="Q1109" s="384"/>
      <c r="R1109" s="384"/>
      <c r="S1109" s="384"/>
      <c r="T1109" s="384"/>
      <c r="U1109" s="384"/>
      <c r="V1109" s="384"/>
      <c r="W1109" s="384"/>
      <c r="X1109" s="384"/>
      <c r="Y1109" s="384"/>
      <c r="Z1109" s="384"/>
      <c r="AA1109" s="382"/>
      <c r="AB1109" s="382"/>
      <c r="AC1109" s="382"/>
      <c r="AD1109" s="382"/>
      <c r="AE1109" s="382"/>
      <c r="AF1109" s="382"/>
      <c r="AG1109" s="382"/>
      <c r="AH1109" s="382"/>
    </row>
    <row r="1110" spans="1:34" s="158" customFormat="1" ht="15" customHeight="1">
      <c r="A1110" s="190">
        <v>31644843</v>
      </c>
      <c r="B1110" s="190" t="s">
        <v>733</v>
      </c>
      <c r="C1110" s="190" t="s">
        <v>1129</v>
      </c>
      <c r="D1110" s="227">
        <v>45074</v>
      </c>
      <c r="E1110" s="191">
        <v>0.625</v>
      </c>
      <c r="F1110" s="192" t="s">
        <v>143</v>
      </c>
      <c r="G1110" s="172" t="s">
        <v>23</v>
      </c>
      <c r="H1110" s="183" t="s">
        <v>352</v>
      </c>
      <c r="I1110" s="184" t="s">
        <v>352</v>
      </c>
      <c r="J1110" s="371" t="s">
        <v>352</v>
      </c>
      <c r="K1110" s="397" t="s">
        <v>352</v>
      </c>
      <c r="L1110" s="383"/>
      <c r="M1110" s="383"/>
      <c r="N1110" s="383"/>
      <c r="O1110" s="383"/>
      <c r="P1110" s="383"/>
      <c r="Q1110" s="383"/>
      <c r="R1110" s="383"/>
      <c r="S1110" s="383"/>
      <c r="T1110" s="383"/>
      <c r="U1110" s="383"/>
      <c r="V1110" s="383"/>
      <c r="W1110" s="383"/>
      <c r="X1110" s="383"/>
      <c r="Y1110" s="383"/>
      <c r="Z1110" s="383"/>
      <c r="AA1110" s="347"/>
      <c r="AB1110" s="347"/>
      <c r="AC1110" s="347"/>
      <c r="AD1110" s="347"/>
      <c r="AE1110" s="347"/>
      <c r="AF1110" s="347"/>
      <c r="AG1110" s="347"/>
      <c r="AH1110" s="347"/>
    </row>
    <row r="1111" spans="1:34" s="158" customFormat="1" ht="15" customHeight="1">
      <c r="A1111" s="190">
        <v>31647519</v>
      </c>
      <c r="B1111" s="190" t="s">
        <v>165</v>
      </c>
      <c r="C1111" s="190" t="s">
        <v>1126</v>
      </c>
      <c r="D1111" s="227">
        <v>45039</v>
      </c>
      <c r="E1111" s="191">
        <v>0.375</v>
      </c>
      <c r="F1111" s="192" t="s">
        <v>157</v>
      </c>
      <c r="G1111" s="172" t="s">
        <v>23</v>
      </c>
      <c r="H1111" s="183" t="s">
        <v>352</v>
      </c>
      <c r="I1111" s="184" t="s">
        <v>352</v>
      </c>
      <c r="J1111" s="371" t="s">
        <v>352</v>
      </c>
      <c r="K1111" s="397" t="s">
        <v>352</v>
      </c>
      <c r="L1111" s="383"/>
      <c r="M1111" s="383"/>
      <c r="N1111" s="383"/>
      <c r="O1111" s="383"/>
      <c r="P1111" s="383"/>
      <c r="Q1111" s="383"/>
      <c r="R1111" s="383"/>
      <c r="S1111" s="383"/>
      <c r="T1111" s="383"/>
      <c r="U1111" s="383"/>
      <c r="V1111" s="383"/>
      <c r="W1111" s="383"/>
      <c r="X1111" s="383"/>
      <c r="Y1111" s="383"/>
      <c r="Z1111" s="383"/>
      <c r="AA1111" s="347"/>
      <c r="AB1111" s="347"/>
      <c r="AC1111" s="347"/>
      <c r="AD1111" s="347"/>
      <c r="AE1111" s="347"/>
      <c r="AF1111" s="347"/>
      <c r="AG1111" s="347"/>
      <c r="AH1111" s="347"/>
    </row>
    <row r="1112" spans="1:34" s="158" customFormat="1" ht="15" customHeight="1">
      <c r="A1112" s="190">
        <v>31651715</v>
      </c>
      <c r="B1112" s="190" t="s">
        <v>15</v>
      </c>
      <c r="C1112" s="190" t="s">
        <v>1130</v>
      </c>
      <c r="D1112" s="227">
        <v>45067</v>
      </c>
      <c r="E1112" s="191">
        <v>0.41666666666666669</v>
      </c>
      <c r="F1112" s="192" t="s">
        <v>143</v>
      </c>
      <c r="G1112" s="172" t="s">
        <v>23</v>
      </c>
      <c r="H1112" s="183" t="s">
        <v>352</v>
      </c>
      <c r="I1112" s="184" t="s">
        <v>352</v>
      </c>
      <c r="J1112" s="371" t="s">
        <v>352</v>
      </c>
      <c r="K1112" s="397" t="s">
        <v>352</v>
      </c>
      <c r="L1112" s="383"/>
      <c r="M1112" s="383"/>
      <c r="N1112" s="383"/>
      <c r="O1112" s="383"/>
      <c r="P1112" s="383"/>
      <c r="Q1112" s="383"/>
      <c r="R1112" s="383"/>
      <c r="S1112" s="383"/>
      <c r="T1112" s="383"/>
      <c r="U1112" s="383"/>
      <c r="V1112" s="383"/>
      <c r="W1112" s="383"/>
      <c r="X1112" s="383"/>
      <c r="Y1112" s="383"/>
      <c r="Z1112" s="383"/>
      <c r="AA1112" s="347"/>
      <c r="AB1112" s="347"/>
      <c r="AC1112" s="347"/>
      <c r="AD1112" s="347"/>
      <c r="AE1112" s="347"/>
      <c r="AF1112" s="347"/>
      <c r="AG1112" s="347"/>
      <c r="AH1112" s="347"/>
    </row>
    <row r="1113" spans="1:34" s="158" customFormat="1" ht="15" customHeight="1">
      <c r="A1113" s="190">
        <v>31657688</v>
      </c>
      <c r="B1113" s="190" t="s">
        <v>11</v>
      </c>
      <c r="C1113" s="190" t="s">
        <v>1131</v>
      </c>
      <c r="D1113" s="227">
        <v>45073</v>
      </c>
      <c r="E1113" s="191">
        <v>0.58333333333333337</v>
      </c>
      <c r="F1113" s="192" t="s">
        <v>180</v>
      </c>
      <c r="G1113" s="172" t="s">
        <v>23</v>
      </c>
      <c r="H1113" s="183" t="s">
        <v>352</v>
      </c>
      <c r="I1113" s="184" t="s">
        <v>352</v>
      </c>
      <c r="J1113" s="371" t="s">
        <v>352</v>
      </c>
      <c r="K1113" s="397" t="s">
        <v>352</v>
      </c>
      <c r="L1113" s="383"/>
      <c r="M1113" s="383"/>
      <c r="N1113" s="383"/>
      <c r="O1113" s="383"/>
      <c r="P1113" s="383"/>
      <c r="Q1113" s="383"/>
      <c r="R1113" s="383"/>
      <c r="S1113" s="383"/>
      <c r="T1113" s="383"/>
      <c r="U1113" s="383"/>
      <c r="V1113" s="383"/>
      <c r="W1113" s="383"/>
      <c r="X1113" s="383"/>
      <c r="Y1113" s="383"/>
      <c r="Z1113" s="383"/>
      <c r="AA1113" s="347"/>
      <c r="AB1113" s="347"/>
      <c r="AC1113" s="347"/>
      <c r="AD1113" s="347"/>
      <c r="AE1113" s="347"/>
      <c r="AF1113" s="347"/>
      <c r="AG1113" s="347"/>
      <c r="AH1113" s="347"/>
    </row>
    <row r="1114" spans="1:34" s="158" customFormat="1" ht="15" customHeight="1">
      <c r="A1114" s="190">
        <v>31665291</v>
      </c>
      <c r="B1114" s="190" t="s">
        <v>1132</v>
      </c>
      <c r="C1114" s="190" t="s">
        <v>854</v>
      </c>
      <c r="D1114" s="227">
        <v>45041</v>
      </c>
      <c r="E1114" s="191">
        <v>0.79166666666666663</v>
      </c>
      <c r="F1114" s="192" t="s">
        <v>143</v>
      </c>
      <c r="G1114" s="172" t="s">
        <v>23</v>
      </c>
      <c r="H1114" s="183" t="s">
        <v>352</v>
      </c>
      <c r="I1114" s="184" t="s">
        <v>352</v>
      </c>
      <c r="J1114" s="371" t="s">
        <v>352</v>
      </c>
      <c r="K1114" s="397" t="s">
        <v>352</v>
      </c>
      <c r="L1114" s="383"/>
      <c r="M1114" s="383"/>
      <c r="N1114" s="383"/>
      <c r="O1114" s="383"/>
      <c r="P1114" s="383"/>
      <c r="Q1114" s="383"/>
      <c r="R1114" s="383"/>
      <c r="S1114" s="383"/>
      <c r="T1114" s="383"/>
      <c r="U1114" s="383"/>
      <c r="V1114" s="383"/>
      <c r="W1114" s="383"/>
      <c r="X1114" s="383"/>
      <c r="Y1114" s="383"/>
      <c r="Z1114" s="383"/>
      <c r="AA1114" s="347"/>
      <c r="AB1114" s="347"/>
      <c r="AC1114" s="347"/>
      <c r="AD1114" s="347"/>
      <c r="AE1114" s="347"/>
      <c r="AF1114" s="347"/>
      <c r="AG1114" s="347"/>
      <c r="AH1114" s="347"/>
    </row>
    <row r="1115" spans="1:34" s="158" customFormat="1" ht="15" customHeight="1">
      <c r="A1115" s="190">
        <v>31665303</v>
      </c>
      <c r="B1115" s="190" t="s">
        <v>81</v>
      </c>
      <c r="C1115" s="190" t="s">
        <v>1123</v>
      </c>
      <c r="D1115" s="227">
        <v>45041</v>
      </c>
      <c r="E1115" s="191">
        <v>0.83333333333333337</v>
      </c>
      <c r="F1115" s="192" t="s">
        <v>143</v>
      </c>
      <c r="G1115" s="172" t="s">
        <v>23</v>
      </c>
      <c r="H1115" s="183" t="s">
        <v>352</v>
      </c>
      <c r="I1115" s="184" t="s">
        <v>352</v>
      </c>
      <c r="J1115" s="371" t="s">
        <v>352</v>
      </c>
      <c r="K1115" s="397" t="s">
        <v>352</v>
      </c>
      <c r="L1115" s="383"/>
      <c r="M1115" s="383"/>
      <c r="N1115" s="383"/>
      <c r="O1115" s="383"/>
      <c r="P1115" s="383"/>
      <c r="Q1115" s="383"/>
      <c r="R1115" s="383"/>
      <c r="S1115" s="383"/>
      <c r="T1115" s="383"/>
      <c r="U1115" s="383"/>
      <c r="V1115" s="383"/>
      <c r="W1115" s="383"/>
      <c r="X1115" s="383"/>
      <c r="Y1115" s="383"/>
      <c r="Z1115" s="383"/>
      <c r="AA1115" s="347"/>
      <c r="AB1115" s="347"/>
      <c r="AC1115" s="347"/>
      <c r="AD1115" s="347"/>
      <c r="AE1115" s="347"/>
      <c r="AF1115" s="347"/>
      <c r="AG1115" s="347"/>
      <c r="AH1115" s="347"/>
    </row>
    <row r="1116" spans="1:34" s="158" customFormat="1" ht="15" customHeight="1">
      <c r="A1116" s="190">
        <v>31668979</v>
      </c>
      <c r="B1116" s="190" t="s">
        <v>11</v>
      </c>
      <c r="C1116" s="190" t="s">
        <v>1133</v>
      </c>
      <c r="D1116" s="227">
        <v>45073</v>
      </c>
      <c r="E1116" s="191">
        <v>0.70833333333333337</v>
      </c>
      <c r="F1116" s="192" t="s">
        <v>180</v>
      </c>
      <c r="G1116" s="172" t="s">
        <v>23</v>
      </c>
      <c r="H1116" s="183" t="s">
        <v>352</v>
      </c>
      <c r="I1116" s="184" t="s">
        <v>352</v>
      </c>
      <c r="J1116" s="371" t="s">
        <v>352</v>
      </c>
      <c r="K1116" s="397" t="s">
        <v>352</v>
      </c>
      <c r="L1116" s="383"/>
      <c r="M1116" s="383"/>
      <c r="N1116" s="383"/>
      <c r="O1116" s="383"/>
      <c r="P1116" s="383"/>
      <c r="Q1116" s="383"/>
      <c r="R1116" s="383"/>
      <c r="S1116" s="383"/>
      <c r="T1116" s="383"/>
      <c r="U1116" s="383"/>
      <c r="V1116" s="383"/>
      <c r="W1116" s="383"/>
      <c r="X1116" s="383"/>
      <c r="Y1116" s="383"/>
      <c r="Z1116" s="383"/>
      <c r="AA1116" s="347"/>
      <c r="AB1116" s="347"/>
      <c r="AC1116" s="347"/>
      <c r="AD1116" s="347"/>
      <c r="AE1116" s="347"/>
      <c r="AF1116" s="347"/>
      <c r="AG1116" s="347"/>
      <c r="AH1116" s="347"/>
    </row>
    <row r="1117" spans="1:34" s="158" customFormat="1" ht="15" customHeight="1">
      <c r="A1117" s="190">
        <v>31686179</v>
      </c>
      <c r="B1117" s="190" t="s">
        <v>733</v>
      </c>
      <c r="C1117" s="190" t="s">
        <v>1134</v>
      </c>
      <c r="D1117" s="230">
        <v>45036</v>
      </c>
      <c r="E1117" s="191">
        <v>0.625</v>
      </c>
      <c r="F1117" s="192" t="s">
        <v>143</v>
      </c>
      <c r="G1117" s="172" t="s">
        <v>23</v>
      </c>
      <c r="H1117" s="192" t="s">
        <v>833</v>
      </c>
      <c r="I1117" s="184" t="s">
        <v>352</v>
      </c>
      <c r="J1117" s="371" t="s">
        <v>352</v>
      </c>
      <c r="K1117" s="397" t="s">
        <v>352</v>
      </c>
      <c r="L1117" s="383"/>
      <c r="M1117" s="383"/>
      <c r="N1117" s="383"/>
      <c r="O1117" s="383"/>
      <c r="P1117" s="383"/>
      <c r="Q1117" s="383"/>
      <c r="R1117" s="383"/>
      <c r="S1117" s="383"/>
      <c r="T1117" s="383"/>
      <c r="U1117" s="383"/>
      <c r="V1117" s="383"/>
      <c r="W1117" s="383"/>
      <c r="X1117" s="383"/>
      <c r="Y1117" s="383"/>
      <c r="Z1117" s="383"/>
      <c r="AA1117" s="347"/>
      <c r="AB1117" s="347"/>
      <c r="AC1117" s="347"/>
      <c r="AD1117" s="347"/>
      <c r="AE1117" s="347"/>
      <c r="AF1117" s="347"/>
      <c r="AG1117" s="347"/>
      <c r="AH1117" s="347"/>
    </row>
    <row r="1118" spans="1:34" s="158" customFormat="1" ht="15" customHeight="1">
      <c r="A1118" s="190">
        <v>31686725</v>
      </c>
      <c r="B1118" s="190" t="s">
        <v>733</v>
      </c>
      <c r="C1118" s="190" t="s">
        <v>1135</v>
      </c>
      <c r="D1118" s="230">
        <v>45044</v>
      </c>
      <c r="E1118" s="191">
        <v>0.625</v>
      </c>
      <c r="F1118" s="192" t="s">
        <v>174</v>
      </c>
      <c r="G1118" s="172" t="s">
        <v>23</v>
      </c>
      <c r="H1118" s="192" t="s">
        <v>352</v>
      </c>
      <c r="I1118" s="184" t="s">
        <v>352</v>
      </c>
      <c r="J1118" s="371" t="s">
        <v>352</v>
      </c>
      <c r="K1118" s="397" t="s">
        <v>352</v>
      </c>
      <c r="L1118" s="383"/>
      <c r="M1118" s="383"/>
      <c r="N1118" s="383"/>
      <c r="O1118" s="383"/>
      <c r="P1118" s="383"/>
      <c r="Q1118" s="383"/>
      <c r="R1118" s="383"/>
      <c r="S1118" s="383"/>
      <c r="T1118" s="383"/>
      <c r="U1118" s="383"/>
      <c r="V1118" s="383"/>
      <c r="W1118" s="383"/>
      <c r="X1118" s="383"/>
      <c r="Y1118" s="383"/>
      <c r="Z1118" s="383"/>
      <c r="AA1118" s="347"/>
      <c r="AB1118" s="347"/>
      <c r="AC1118" s="347"/>
      <c r="AD1118" s="347"/>
      <c r="AE1118" s="347"/>
      <c r="AF1118" s="347"/>
      <c r="AG1118" s="347"/>
      <c r="AH1118" s="347"/>
    </row>
    <row r="1119" spans="1:34" s="158" customFormat="1" ht="15" customHeight="1">
      <c r="A1119" s="190">
        <v>31701395</v>
      </c>
      <c r="B1119" s="190" t="s">
        <v>687</v>
      </c>
      <c r="C1119" s="190" t="s">
        <v>1136</v>
      </c>
      <c r="D1119" s="230">
        <v>45073</v>
      </c>
      <c r="E1119" s="191">
        <v>0.375</v>
      </c>
      <c r="F1119" s="192" t="s">
        <v>154</v>
      </c>
      <c r="G1119" s="172" t="s">
        <v>23</v>
      </c>
      <c r="H1119" s="192" t="s">
        <v>352</v>
      </c>
      <c r="I1119" s="184" t="s">
        <v>352</v>
      </c>
      <c r="J1119" s="371" t="s">
        <v>352</v>
      </c>
      <c r="K1119" s="397" t="s">
        <v>352</v>
      </c>
      <c r="L1119" s="383"/>
      <c r="M1119" s="383"/>
      <c r="N1119" s="383"/>
      <c r="O1119" s="383"/>
      <c r="P1119" s="383"/>
      <c r="Q1119" s="383"/>
      <c r="R1119" s="383"/>
      <c r="S1119" s="383"/>
      <c r="T1119" s="383"/>
      <c r="U1119" s="383"/>
      <c r="V1119" s="383"/>
      <c r="W1119" s="383"/>
      <c r="X1119" s="383"/>
      <c r="Y1119" s="383"/>
      <c r="Z1119" s="383"/>
      <c r="AA1119" s="347"/>
      <c r="AB1119" s="347"/>
      <c r="AC1119" s="347"/>
      <c r="AD1119" s="347"/>
      <c r="AE1119" s="347"/>
      <c r="AF1119" s="347"/>
      <c r="AG1119" s="347"/>
      <c r="AH1119" s="347"/>
    </row>
    <row r="1120" spans="1:34" s="158" customFormat="1" ht="15" customHeight="1">
      <c r="A1120" s="190">
        <v>31710230</v>
      </c>
      <c r="B1120" s="190" t="s">
        <v>733</v>
      </c>
      <c r="C1120" s="190" t="s">
        <v>1085</v>
      </c>
      <c r="D1120" s="230">
        <v>45049</v>
      </c>
      <c r="E1120" s="191">
        <v>0.375</v>
      </c>
      <c r="F1120" s="192" t="s">
        <v>174</v>
      </c>
      <c r="G1120" s="172" t="s">
        <v>23</v>
      </c>
      <c r="H1120" s="183" t="s">
        <v>352</v>
      </c>
      <c r="I1120" s="184" t="s">
        <v>352</v>
      </c>
      <c r="J1120" s="371" t="s">
        <v>352</v>
      </c>
      <c r="K1120" s="397" t="s">
        <v>352</v>
      </c>
      <c r="L1120" s="383"/>
      <c r="M1120" s="383"/>
      <c r="N1120" s="383"/>
      <c r="O1120" s="383"/>
      <c r="P1120" s="383"/>
      <c r="Q1120" s="383"/>
      <c r="R1120" s="383"/>
      <c r="S1120" s="383"/>
      <c r="T1120" s="383"/>
      <c r="U1120" s="383"/>
      <c r="V1120" s="383"/>
      <c r="W1120" s="383"/>
      <c r="X1120" s="383"/>
      <c r="Y1120" s="383"/>
      <c r="Z1120" s="383"/>
      <c r="AA1120" s="347"/>
      <c r="AB1120" s="347"/>
      <c r="AC1120" s="347"/>
      <c r="AD1120" s="347"/>
      <c r="AE1120" s="347"/>
      <c r="AF1120" s="347"/>
      <c r="AG1120" s="347"/>
      <c r="AH1120" s="347"/>
    </row>
    <row r="1121" spans="1:34" s="158" customFormat="1" ht="15" customHeight="1">
      <c r="A1121" s="190">
        <v>31718173</v>
      </c>
      <c r="B1121" s="190" t="s">
        <v>386</v>
      </c>
      <c r="C1121" s="190" t="s">
        <v>1137</v>
      </c>
      <c r="D1121" s="230">
        <v>45050</v>
      </c>
      <c r="E1121" s="191">
        <v>0.375</v>
      </c>
      <c r="F1121" s="192" t="s">
        <v>180</v>
      </c>
      <c r="G1121" s="172" t="s">
        <v>23</v>
      </c>
      <c r="H1121" s="183" t="s">
        <v>352</v>
      </c>
      <c r="I1121" s="184" t="s">
        <v>352</v>
      </c>
      <c r="J1121" s="371" t="s">
        <v>352</v>
      </c>
      <c r="K1121" s="397" t="s">
        <v>352</v>
      </c>
      <c r="L1121" s="383"/>
      <c r="M1121" s="383"/>
      <c r="N1121" s="383"/>
      <c r="O1121" s="383"/>
      <c r="P1121" s="383"/>
      <c r="Q1121" s="383"/>
      <c r="R1121" s="383"/>
      <c r="S1121" s="383"/>
      <c r="T1121" s="383"/>
      <c r="U1121" s="383"/>
      <c r="V1121" s="383"/>
      <c r="W1121" s="383"/>
      <c r="X1121" s="383"/>
      <c r="Y1121" s="383"/>
      <c r="Z1121" s="383"/>
      <c r="AA1121" s="347"/>
      <c r="AB1121" s="347"/>
      <c r="AC1121" s="347"/>
      <c r="AD1121" s="347"/>
      <c r="AE1121" s="347"/>
      <c r="AF1121" s="347"/>
      <c r="AG1121" s="347"/>
      <c r="AH1121" s="347"/>
    </row>
    <row r="1122" spans="1:34" s="158" customFormat="1" ht="15" customHeight="1">
      <c r="A1122" s="190">
        <v>31724497</v>
      </c>
      <c r="B1122" s="190" t="s">
        <v>15</v>
      </c>
      <c r="C1122" s="190" t="s">
        <v>1112</v>
      </c>
      <c r="D1122" s="230">
        <v>45052</v>
      </c>
      <c r="E1122" s="191">
        <v>0.625</v>
      </c>
      <c r="F1122" s="192" t="s">
        <v>157</v>
      </c>
      <c r="G1122" s="172" t="s">
        <v>23</v>
      </c>
      <c r="H1122" s="192" t="s">
        <v>352</v>
      </c>
      <c r="I1122" s="184" t="s">
        <v>352</v>
      </c>
      <c r="J1122" s="371" t="s">
        <v>352</v>
      </c>
      <c r="K1122" s="397" t="s">
        <v>352</v>
      </c>
      <c r="L1122" s="383"/>
      <c r="M1122" s="383"/>
      <c r="N1122" s="383"/>
      <c r="O1122" s="383"/>
      <c r="P1122" s="383"/>
      <c r="Q1122" s="383"/>
      <c r="R1122" s="383"/>
      <c r="S1122" s="383"/>
      <c r="T1122" s="383"/>
      <c r="U1122" s="383"/>
      <c r="V1122" s="383"/>
      <c r="W1122" s="383"/>
      <c r="X1122" s="383"/>
      <c r="Y1122" s="383"/>
      <c r="Z1122" s="383"/>
      <c r="AA1122" s="347"/>
      <c r="AB1122" s="347"/>
      <c r="AC1122" s="347"/>
      <c r="AD1122" s="347"/>
      <c r="AE1122" s="347"/>
      <c r="AF1122" s="347"/>
      <c r="AG1122" s="347"/>
      <c r="AH1122" s="347"/>
    </row>
    <row r="1123" spans="1:34" s="158" customFormat="1" ht="15" customHeight="1">
      <c r="A1123" s="190">
        <v>31741291</v>
      </c>
      <c r="B1123" s="190" t="s">
        <v>11</v>
      </c>
      <c r="C1123" s="190" t="s">
        <v>1138</v>
      </c>
      <c r="D1123" s="227">
        <v>45043</v>
      </c>
      <c r="E1123" s="191">
        <v>0.625</v>
      </c>
      <c r="F1123" s="192" t="s">
        <v>143</v>
      </c>
      <c r="G1123" s="172" t="s">
        <v>23</v>
      </c>
      <c r="H1123" s="192" t="s">
        <v>833</v>
      </c>
      <c r="I1123" s="184" t="s">
        <v>352</v>
      </c>
      <c r="J1123" s="371" t="s">
        <v>352</v>
      </c>
      <c r="K1123" s="397" t="s">
        <v>352</v>
      </c>
      <c r="L1123" s="383"/>
      <c r="M1123" s="383"/>
      <c r="N1123" s="383"/>
      <c r="O1123" s="383"/>
      <c r="P1123" s="383"/>
      <c r="Q1123" s="383"/>
      <c r="R1123" s="383"/>
      <c r="S1123" s="383"/>
      <c r="T1123" s="383"/>
      <c r="U1123" s="383"/>
      <c r="V1123" s="383"/>
      <c r="W1123" s="383"/>
      <c r="X1123" s="383"/>
      <c r="Y1123" s="383"/>
      <c r="Z1123" s="383"/>
      <c r="AA1123" s="347"/>
      <c r="AB1123" s="347"/>
      <c r="AC1123" s="347"/>
      <c r="AD1123" s="347"/>
      <c r="AE1123" s="347"/>
      <c r="AF1123" s="347"/>
      <c r="AG1123" s="347"/>
      <c r="AH1123" s="347"/>
    </row>
    <row r="1124" spans="1:34" s="158" customFormat="1" ht="15" customHeight="1">
      <c r="A1124" s="190">
        <v>31743319</v>
      </c>
      <c r="B1124" s="190" t="s">
        <v>11</v>
      </c>
      <c r="C1124" s="190" t="s">
        <v>1138</v>
      </c>
      <c r="D1124" s="227">
        <v>45043</v>
      </c>
      <c r="E1124" s="191">
        <v>0.625</v>
      </c>
      <c r="F1124" s="192" t="s">
        <v>143</v>
      </c>
      <c r="G1124" s="172" t="s">
        <v>23</v>
      </c>
      <c r="H1124" s="192" t="s">
        <v>833</v>
      </c>
      <c r="I1124" s="184" t="s">
        <v>352</v>
      </c>
      <c r="J1124" s="371" t="s">
        <v>352</v>
      </c>
      <c r="K1124" s="397" t="s">
        <v>352</v>
      </c>
      <c r="L1124" s="383"/>
      <c r="M1124" s="383"/>
      <c r="N1124" s="383"/>
      <c r="O1124" s="383"/>
      <c r="P1124" s="383"/>
      <c r="Q1124" s="383"/>
      <c r="R1124" s="383"/>
      <c r="S1124" s="383"/>
      <c r="T1124" s="383"/>
      <c r="U1124" s="383"/>
      <c r="V1124" s="383"/>
      <c r="W1124" s="383"/>
      <c r="X1124" s="383"/>
      <c r="Y1124" s="383"/>
      <c r="Z1124" s="383"/>
      <c r="AA1124" s="347"/>
      <c r="AB1124" s="347"/>
      <c r="AC1124" s="347"/>
      <c r="AD1124" s="347"/>
      <c r="AE1124" s="347"/>
      <c r="AF1124" s="347"/>
      <c r="AG1124" s="347"/>
      <c r="AH1124" s="347"/>
    </row>
    <row r="1125" spans="1:34" s="158" customFormat="1" ht="15" customHeight="1">
      <c r="A1125" s="190">
        <v>31749773</v>
      </c>
      <c r="B1125" s="190" t="s">
        <v>733</v>
      </c>
      <c r="C1125" s="190" t="s">
        <v>1139</v>
      </c>
      <c r="D1125" s="227">
        <v>45085</v>
      </c>
      <c r="E1125" s="191">
        <v>0.625</v>
      </c>
      <c r="F1125" s="192" t="s">
        <v>143</v>
      </c>
      <c r="G1125" s="172" t="s">
        <v>23</v>
      </c>
      <c r="H1125" s="192" t="s">
        <v>352</v>
      </c>
      <c r="I1125" s="184" t="s">
        <v>352</v>
      </c>
      <c r="J1125" s="371" t="s">
        <v>352</v>
      </c>
      <c r="K1125" s="397" t="s">
        <v>352</v>
      </c>
      <c r="L1125" s="383"/>
      <c r="M1125" s="383"/>
      <c r="N1125" s="383"/>
      <c r="O1125" s="383"/>
      <c r="P1125" s="383"/>
      <c r="Q1125" s="383"/>
      <c r="R1125" s="383"/>
      <c r="S1125" s="383"/>
      <c r="T1125" s="383"/>
      <c r="U1125" s="383"/>
      <c r="V1125" s="383"/>
      <c r="W1125" s="383"/>
      <c r="X1125" s="383"/>
      <c r="Y1125" s="383"/>
      <c r="Z1125" s="383"/>
      <c r="AA1125" s="347"/>
      <c r="AB1125" s="347"/>
      <c r="AC1125" s="347"/>
      <c r="AD1125" s="347"/>
      <c r="AE1125" s="347"/>
      <c r="AF1125" s="347"/>
      <c r="AG1125" s="347"/>
      <c r="AH1125" s="347"/>
    </row>
    <row r="1126" spans="1:34" s="158" customFormat="1" ht="15" customHeight="1">
      <c r="A1126" s="190">
        <v>31752926</v>
      </c>
      <c r="B1126" s="190" t="s">
        <v>687</v>
      </c>
      <c r="C1126" s="190" t="s">
        <v>1140</v>
      </c>
      <c r="D1126" s="227">
        <v>45077</v>
      </c>
      <c r="E1126" s="191">
        <v>0.70833333333333337</v>
      </c>
      <c r="F1126" s="192" t="s">
        <v>154</v>
      </c>
      <c r="G1126" s="172" t="s">
        <v>23</v>
      </c>
      <c r="H1126" s="192" t="s">
        <v>352</v>
      </c>
      <c r="I1126" s="184" t="s">
        <v>352</v>
      </c>
      <c r="J1126" s="371" t="s">
        <v>352</v>
      </c>
      <c r="K1126" s="397" t="s">
        <v>352</v>
      </c>
      <c r="L1126" s="383"/>
      <c r="M1126" s="383"/>
      <c r="N1126" s="383"/>
      <c r="O1126" s="383"/>
      <c r="P1126" s="383"/>
      <c r="Q1126" s="383"/>
      <c r="R1126" s="383"/>
      <c r="S1126" s="383"/>
      <c r="T1126" s="383"/>
      <c r="U1126" s="383"/>
      <c r="V1126" s="383"/>
      <c r="W1126" s="383"/>
      <c r="X1126" s="383"/>
      <c r="Y1126" s="383"/>
      <c r="Z1126" s="383"/>
      <c r="AA1126" s="347"/>
      <c r="AB1126" s="347"/>
      <c r="AC1126" s="347"/>
      <c r="AD1126" s="347"/>
      <c r="AE1126" s="347"/>
      <c r="AF1126" s="347"/>
      <c r="AG1126" s="347"/>
      <c r="AH1126" s="347"/>
    </row>
    <row r="1127" spans="1:34" s="158" customFormat="1" ht="15" customHeight="1">
      <c r="A1127" s="190">
        <v>31759798</v>
      </c>
      <c r="B1127" s="190" t="s">
        <v>354</v>
      </c>
      <c r="C1127" s="190" t="s">
        <v>1141</v>
      </c>
      <c r="D1127" s="227">
        <v>45057</v>
      </c>
      <c r="E1127" s="191">
        <v>0.375</v>
      </c>
      <c r="F1127" s="192" t="s">
        <v>143</v>
      </c>
      <c r="G1127" s="172" t="s">
        <v>23</v>
      </c>
      <c r="H1127" s="183" t="s">
        <v>352</v>
      </c>
      <c r="I1127" s="184" t="s">
        <v>352</v>
      </c>
      <c r="J1127" s="371" t="s">
        <v>352</v>
      </c>
      <c r="K1127" s="397" t="s">
        <v>352</v>
      </c>
      <c r="L1127" s="383"/>
      <c r="M1127" s="383"/>
      <c r="N1127" s="383"/>
      <c r="O1127" s="383"/>
      <c r="P1127" s="383"/>
      <c r="Q1127" s="383"/>
      <c r="R1127" s="383"/>
      <c r="S1127" s="383"/>
      <c r="T1127" s="383"/>
      <c r="U1127" s="383"/>
      <c r="V1127" s="383"/>
      <c r="W1127" s="383"/>
      <c r="X1127" s="383"/>
      <c r="Y1127" s="383"/>
      <c r="Z1127" s="383"/>
      <c r="AA1127" s="347"/>
      <c r="AB1127" s="347"/>
      <c r="AC1127" s="347"/>
      <c r="AD1127" s="347"/>
      <c r="AE1127" s="347"/>
      <c r="AF1127" s="347"/>
      <c r="AG1127" s="347"/>
      <c r="AH1127" s="347"/>
    </row>
    <row r="1128" spans="1:34" s="158" customFormat="1" ht="15" customHeight="1">
      <c r="A1128" s="190">
        <v>31761046</v>
      </c>
      <c r="B1128" s="190" t="s">
        <v>377</v>
      </c>
      <c r="C1128" s="190" t="s">
        <v>1142</v>
      </c>
      <c r="D1128" s="227">
        <v>45091</v>
      </c>
      <c r="E1128" s="191">
        <v>0.83333333333333337</v>
      </c>
      <c r="F1128" s="192" t="s">
        <v>157</v>
      </c>
      <c r="G1128" s="172" t="s">
        <v>23</v>
      </c>
      <c r="H1128" s="192" t="s">
        <v>352</v>
      </c>
      <c r="I1128" s="184" t="s">
        <v>352</v>
      </c>
      <c r="J1128" s="371" t="s">
        <v>352</v>
      </c>
      <c r="K1128" s="397" t="s">
        <v>352</v>
      </c>
      <c r="L1128" s="383"/>
      <c r="M1128" s="383"/>
      <c r="N1128" s="383"/>
      <c r="O1128" s="383"/>
      <c r="P1128" s="383"/>
      <c r="Q1128" s="383"/>
      <c r="R1128" s="383"/>
      <c r="S1128" s="383"/>
      <c r="T1128" s="383"/>
      <c r="U1128" s="383"/>
      <c r="V1128" s="383"/>
      <c r="W1128" s="383"/>
      <c r="X1128" s="383"/>
      <c r="Y1128" s="383"/>
      <c r="Z1128" s="383"/>
      <c r="AA1128" s="347"/>
      <c r="AB1128" s="347"/>
      <c r="AC1128" s="347"/>
      <c r="AD1128" s="347"/>
      <c r="AE1128" s="347"/>
      <c r="AF1128" s="347"/>
      <c r="AG1128" s="347"/>
      <c r="AH1128" s="347"/>
    </row>
    <row r="1129" spans="1:34" s="158" customFormat="1" ht="15" customHeight="1">
      <c r="A1129" s="190">
        <v>31764536</v>
      </c>
      <c r="B1129" s="190" t="s">
        <v>15</v>
      </c>
      <c r="C1129" s="190" t="s">
        <v>1143</v>
      </c>
      <c r="D1129" s="227">
        <v>45067</v>
      </c>
      <c r="E1129" s="191">
        <v>0.375</v>
      </c>
      <c r="F1129" s="192" t="s">
        <v>180</v>
      </c>
      <c r="G1129" s="172" t="s">
        <v>23</v>
      </c>
      <c r="H1129" s="183" t="s">
        <v>352</v>
      </c>
      <c r="I1129" s="184" t="s">
        <v>352</v>
      </c>
      <c r="J1129" s="371" t="s">
        <v>352</v>
      </c>
      <c r="K1129" s="397" t="s">
        <v>352</v>
      </c>
      <c r="L1129" s="383"/>
      <c r="M1129" s="383"/>
      <c r="N1129" s="383"/>
      <c r="O1129" s="383"/>
      <c r="P1129" s="383"/>
      <c r="Q1129" s="383"/>
      <c r="R1129" s="383"/>
      <c r="S1129" s="383"/>
      <c r="T1129" s="383"/>
      <c r="U1129" s="383"/>
      <c r="V1129" s="383"/>
      <c r="W1129" s="383"/>
      <c r="X1129" s="383"/>
      <c r="Y1129" s="383"/>
      <c r="Z1129" s="383"/>
      <c r="AA1129" s="347"/>
      <c r="AB1129" s="347"/>
      <c r="AC1129" s="347"/>
      <c r="AD1129" s="347"/>
      <c r="AE1129" s="347"/>
      <c r="AF1129" s="347"/>
      <c r="AG1129" s="347"/>
      <c r="AH1129" s="347"/>
    </row>
    <row r="1130" spans="1:34" s="158" customFormat="1" ht="15" customHeight="1">
      <c r="A1130" s="190">
        <v>31778671</v>
      </c>
      <c r="B1130" s="190" t="s">
        <v>354</v>
      </c>
      <c r="C1130" s="190" t="s">
        <v>1144</v>
      </c>
      <c r="D1130" s="227">
        <v>45066</v>
      </c>
      <c r="E1130" s="191">
        <v>0.625</v>
      </c>
      <c r="F1130" s="192" t="s">
        <v>143</v>
      </c>
      <c r="G1130" s="172" t="s">
        <v>23</v>
      </c>
      <c r="H1130" s="183" t="s">
        <v>352</v>
      </c>
      <c r="I1130" s="184" t="s">
        <v>352</v>
      </c>
      <c r="J1130" s="371" t="s">
        <v>352</v>
      </c>
      <c r="K1130" s="397" t="s">
        <v>352</v>
      </c>
      <c r="L1130" s="383"/>
      <c r="M1130" s="383"/>
      <c r="N1130" s="383"/>
      <c r="O1130" s="383"/>
      <c r="P1130" s="383"/>
      <c r="Q1130" s="383"/>
      <c r="R1130" s="383"/>
      <c r="S1130" s="383"/>
      <c r="T1130" s="383"/>
      <c r="U1130" s="383"/>
      <c r="V1130" s="383"/>
      <c r="W1130" s="383"/>
      <c r="X1130" s="383"/>
      <c r="Y1130" s="383"/>
      <c r="Z1130" s="383"/>
      <c r="AA1130" s="347"/>
      <c r="AB1130" s="347"/>
      <c r="AC1130" s="347"/>
      <c r="AD1130" s="347"/>
      <c r="AE1130" s="347"/>
      <c r="AF1130" s="347"/>
      <c r="AG1130" s="347"/>
      <c r="AH1130" s="347"/>
    </row>
    <row r="1131" spans="1:34" s="158" customFormat="1" ht="15" customHeight="1">
      <c r="A1131" s="190">
        <v>31780373</v>
      </c>
      <c r="B1131" s="190" t="s">
        <v>354</v>
      </c>
      <c r="C1131" s="190" t="s">
        <v>1145</v>
      </c>
      <c r="D1131" s="227">
        <v>45082</v>
      </c>
      <c r="E1131" s="191">
        <v>0.66666666666666663</v>
      </c>
      <c r="F1131" s="192" t="s">
        <v>143</v>
      </c>
      <c r="G1131" s="172" t="s">
        <v>23</v>
      </c>
      <c r="H1131" s="192" t="s">
        <v>352</v>
      </c>
      <c r="I1131" s="184" t="s">
        <v>352</v>
      </c>
      <c r="J1131" s="371" t="s">
        <v>352</v>
      </c>
      <c r="K1131" s="397" t="s">
        <v>352</v>
      </c>
      <c r="L1131" s="383"/>
      <c r="M1131" s="383"/>
      <c r="N1131" s="383"/>
      <c r="O1131" s="383"/>
      <c r="P1131" s="383"/>
      <c r="Q1131" s="383"/>
      <c r="R1131" s="383"/>
      <c r="S1131" s="383"/>
      <c r="T1131" s="383"/>
      <c r="U1131" s="383"/>
      <c r="V1131" s="383"/>
      <c r="W1131" s="383"/>
      <c r="X1131" s="383"/>
      <c r="Y1131" s="383"/>
      <c r="Z1131" s="383"/>
      <c r="AA1131" s="347"/>
      <c r="AB1131" s="347"/>
      <c r="AC1131" s="347"/>
      <c r="AD1131" s="347"/>
      <c r="AE1131" s="347"/>
      <c r="AF1131" s="347"/>
      <c r="AG1131" s="347"/>
      <c r="AH1131" s="347"/>
    </row>
    <row r="1132" spans="1:34" s="158" customFormat="1" ht="15" customHeight="1">
      <c r="A1132" s="190">
        <v>31794543</v>
      </c>
      <c r="B1132" s="190" t="s">
        <v>354</v>
      </c>
      <c r="C1132" s="190" t="s">
        <v>1146</v>
      </c>
      <c r="D1132" s="227">
        <v>45064</v>
      </c>
      <c r="E1132" s="191">
        <v>0.375</v>
      </c>
      <c r="F1132" s="192" t="s">
        <v>143</v>
      </c>
      <c r="G1132" s="172" t="s">
        <v>23</v>
      </c>
      <c r="H1132" s="192" t="s">
        <v>352</v>
      </c>
      <c r="I1132" s="184" t="s">
        <v>352</v>
      </c>
      <c r="J1132" s="371" t="s">
        <v>352</v>
      </c>
      <c r="K1132" s="397" t="s">
        <v>352</v>
      </c>
      <c r="L1132" s="383"/>
      <c r="M1132" s="383"/>
      <c r="N1132" s="383"/>
      <c r="O1132" s="383"/>
      <c r="P1132" s="383"/>
      <c r="Q1132" s="383"/>
      <c r="R1132" s="383"/>
      <c r="S1132" s="383"/>
      <c r="T1132" s="383"/>
      <c r="U1132" s="383"/>
      <c r="V1132" s="383"/>
      <c r="W1132" s="383"/>
      <c r="X1132" s="383"/>
      <c r="Y1132" s="383"/>
      <c r="Z1132" s="383"/>
      <c r="AA1132" s="347"/>
      <c r="AB1132" s="347"/>
      <c r="AC1132" s="347"/>
      <c r="AD1132" s="347"/>
      <c r="AE1132" s="347"/>
      <c r="AF1132" s="347"/>
      <c r="AG1132" s="347"/>
      <c r="AH1132" s="347"/>
    </row>
    <row r="1133" spans="1:34" s="158" customFormat="1" ht="15" customHeight="1">
      <c r="A1133" s="190">
        <v>31803408</v>
      </c>
      <c r="B1133" s="190" t="s">
        <v>687</v>
      </c>
      <c r="C1133" s="190" t="s">
        <v>1147</v>
      </c>
      <c r="D1133" s="227">
        <v>45064</v>
      </c>
      <c r="E1133" s="191">
        <v>0.33333333333333331</v>
      </c>
      <c r="F1133" s="192" t="s">
        <v>154</v>
      </c>
      <c r="G1133" s="172" t="s">
        <v>23</v>
      </c>
      <c r="H1133" s="192" t="s">
        <v>833</v>
      </c>
      <c r="I1133" s="184" t="s">
        <v>352</v>
      </c>
      <c r="J1133" s="371" t="s">
        <v>352</v>
      </c>
      <c r="K1133" s="397" t="s">
        <v>352</v>
      </c>
      <c r="L1133" s="383"/>
      <c r="M1133" s="383"/>
      <c r="N1133" s="383"/>
      <c r="O1133" s="383"/>
      <c r="P1133" s="383"/>
      <c r="Q1133" s="383"/>
      <c r="R1133" s="383"/>
      <c r="S1133" s="383"/>
      <c r="T1133" s="383"/>
      <c r="U1133" s="383"/>
      <c r="V1133" s="383"/>
      <c r="W1133" s="383"/>
      <c r="X1133" s="383"/>
      <c r="Y1133" s="383"/>
      <c r="Z1133" s="383"/>
      <c r="AA1133" s="347"/>
      <c r="AB1133" s="347"/>
      <c r="AC1133" s="347"/>
      <c r="AD1133" s="347"/>
      <c r="AE1133" s="347"/>
      <c r="AF1133" s="347"/>
      <c r="AG1133" s="347"/>
      <c r="AH1133" s="347"/>
    </row>
    <row r="1134" spans="1:34" s="158" customFormat="1" ht="15" customHeight="1">
      <c r="A1134" s="231">
        <v>31807609</v>
      </c>
      <c r="B1134" s="231" t="s">
        <v>354</v>
      </c>
      <c r="C1134" s="231" t="s">
        <v>1134</v>
      </c>
      <c r="D1134" s="232">
        <v>45066</v>
      </c>
      <c r="E1134" s="233">
        <v>0.41666666666666669</v>
      </c>
      <c r="F1134" s="234" t="s">
        <v>143</v>
      </c>
      <c r="G1134" s="235" t="s">
        <v>23</v>
      </c>
      <c r="H1134" s="234" t="s">
        <v>352</v>
      </c>
      <c r="I1134" s="236" t="s">
        <v>352</v>
      </c>
      <c r="J1134" s="373" t="s">
        <v>352</v>
      </c>
      <c r="K1134" s="397" t="s">
        <v>352</v>
      </c>
      <c r="L1134" s="383"/>
      <c r="M1134" s="383"/>
      <c r="N1134" s="383"/>
      <c r="O1134" s="383"/>
      <c r="P1134" s="383"/>
      <c r="Q1134" s="383"/>
      <c r="R1134" s="383"/>
      <c r="S1134" s="383"/>
      <c r="T1134" s="383"/>
      <c r="U1134" s="383"/>
      <c r="V1134" s="383"/>
      <c r="W1134" s="383"/>
      <c r="X1134" s="383"/>
      <c r="Y1134" s="383"/>
      <c r="Z1134" s="383"/>
      <c r="AA1134" s="347"/>
      <c r="AB1134" s="347"/>
      <c r="AC1134" s="347"/>
      <c r="AD1134" s="347"/>
      <c r="AE1134" s="347"/>
      <c r="AF1134" s="347"/>
      <c r="AG1134" s="347"/>
      <c r="AH1134" s="347"/>
    </row>
    <row r="1135" spans="1:34" s="96" customFormat="1" ht="15" customHeight="1">
      <c r="A1135" s="167">
        <v>31825118</v>
      </c>
      <c r="B1135" s="146" t="s">
        <v>59</v>
      </c>
      <c r="C1135" s="167" t="s">
        <v>1148</v>
      </c>
      <c r="D1135" s="237">
        <v>45071</v>
      </c>
      <c r="E1135" s="238">
        <v>0.75</v>
      </c>
      <c r="F1135" s="127" t="s">
        <v>157</v>
      </c>
      <c r="G1135" s="116" t="s">
        <v>23</v>
      </c>
      <c r="H1135" s="127" t="s">
        <v>352</v>
      </c>
      <c r="I1135" s="127" t="s">
        <v>352</v>
      </c>
      <c r="J1135" s="175" t="s">
        <v>352</v>
      </c>
      <c r="K1135" s="127" t="s">
        <v>352</v>
      </c>
    </row>
    <row r="1136" spans="1:34" s="96" customFormat="1" ht="15" customHeight="1">
      <c r="A1136" s="167">
        <v>31819503</v>
      </c>
      <c r="B1136" s="146" t="s">
        <v>354</v>
      </c>
      <c r="C1136" s="167" t="s">
        <v>1149</v>
      </c>
      <c r="D1136" s="237">
        <v>45099</v>
      </c>
      <c r="E1136" s="238">
        <v>0.66666666666666663</v>
      </c>
      <c r="F1136" s="127" t="s">
        <v>143</v>
      </c>
      <c r="G1136" s="116" t="s">
        <v>23</v>
      </c>
      <c r="H1136" s="127" t="s">
        <v>352</v>
      </c>
      <c r="I1136" s="127" t="s">
        <v>352</v>
      </c>
      <c r="J1136" s="175" t="s">
        <v>352</v>
      </c>
      <c r="K1136" s="127" t="s">
        <v>352</v>
      </c>
    </row>
    <row r="1137" spans="1:34" s="96" customFormat="1" ht="15" customHeight="1">
      <c r="A1137" s="167">
        <v>31834400</v>
      </c>
      <c r="B1137" s="146" t="s">
        <v>638</v>
      </c>
      <c r="C1137" s="167" t="s">
        <v>1127</v>
      </c>
      <c r="D1137" s="237">
        <v>45066</v>
      </c>
      <c r="E1137" s="238">
        <v>0.375</v>
      </c>
      <c r="F1137" s="127" t="s">
        <v>180</v>
      </c>
      <c r="G1137" s="116" t="s">
        <v>23</v>
      </c>
      <c r="H1137" s="127" t="s">
        <v>833</v>
      </c>
      <c r="I1137" s="127" t="s">
        <v>352</v>
      </c>
      <c r="J1137" s="175" t="s">
        <v>352</v>
      </c>
      <c r="K1137" s="127" t="s">
        <v>352</v>
      </c>
    </row>
    <row r="1138" spans="1:34" s="96" customFormat="1" ht="15" customHeight="1">
      <c r="A1138" s="167">
        <v>31829941</v>
      </c>
      <c r="B1138" s="146" t="s">
        <v>274</v>
      </c>
      <c r="C1138" s="167" t="s">
        <v>1150</v>
      </c>
      <c r="D1138" s="237">
        <v>45071</v>
      </c>
      <c r="E1138" s="238">
        <v>0.33333333333333331</v>
      </c>
      <c r="F1138" s="127" t="s">
        <v>143</v>
      </c>
      <c r="G1138" s="116" t="s">
        <v>23</v>
      </c>
      <c r="H1138" s="127" t="s">
        <v>352</v>
      </c>
      <c r="I1138" s="127" t="s">
        <v>352</v>
      </c>
      <c r="J1138" s="175" t="s">
        <v>352</v>
      </c>
      <c r="K1138" s="127" t="s">
        <v>352</v>
      </c>
    </row>
    <row r="1139" spans="1:34" s="158" customFormat="1" ht="15" customHeight="1">
      <c r="A1139" s="187">
        <v>31847713</v>
      </c>
      <c r="B1139" s="187" t="s">
        <v>354</v>
      </c>
      <c r="C1139" s="187" t="s">
        <v>1151</v>
      </c>
      <c r="D1139" s="226">
        <v>45076</v>
      </c>
      <c r="E1139" s="188">
        <v>0.375</v>
      </c>
      <c r="F1139" s="189" t="s">
        <v>143</v>
      </c>
      <c r="G1139" s="109" t="s">
        <v>23</v>
      </c>
      <c r="H1139" s="183" t="s">
        <v>352</v>
      </c>
      <c r="I1139" s="184" t="s">
        <v>352</v>
      </c>
      <c r="J1139" s="371" t="s">
        <v>352</v>
      </c>
      <c r="K1139" s="397" t="s">
        <v>352</v>
      </c>
      <c r="L1139" s="383"/>
      <c r="M1139" s="383"/>
      <c r="N1139" s="383"/>
      <c r="O1139" s="383"/>
      <c r="P1139" s="383"/>
      <c r="Q1139" s="383"/>
      <c r="R1139" s="383"/>
      <c r="S1139" s="383"/>
      <c r="T1139" s="383"/>
      <c r="U1139" s="383"/>
      <c r="V1139" s="383"/>
      <c r="W1139" s="383"/>
      <c r="X1139" s="383"/>
      <c r="Y1139" s="383"/>
      <c r="Z1139" s="383"/>
      <c r="AA1139" s="347"/>
      <c r="AB1139" s="347"/>
      <c r="AC1139" s="347"/>
      <c r="AD1139" s="347"/>
      <c r="AE1139" s="347"/>
      <c r="AF1139" s="347"/>
      <c r="AG1139" s="347"/>
      <c r="AH1139" s="347"/>
    </row>
    <row r="1140" spans="1:34" s="158" customFormat="1" ht="15" customHeight="1">
      <c r="A1140" s="187">
        <v>31847784</v>
      </c>
      <c r="B1140" s="187" t="s">
        <v>165</v>
      </c>
      <c r="C1140" s="187" t="s">
        <v>1152</v>
      </c>
      <c r="D1140" s="226">
        <v>45077</v>
      </c>
      <c r="E1140" s="188">
        <v>0.375</v>
      </c>
      <c r="F1140" s="189" t="s">
        <v>143</v>
      </c>
      <c r="G1140" s="109" t="s">
        <v>23</v>
      </c>
      <c r="H1140" s="183" t="s">
        <v>352</v>
      </c>
      <c r="I1140" s="184" t="s">
        <v>352</v>
      </c>
      <c r="J1140" s="371" t="s">
        <v>352</v>
      </c>
      <c r="K1140" s="397" t="s">
        <v>352</v>
      </c>
      <c r="L1140" s="383"/>
      <c r="M1140" s="383"/>
      <c r="N1140" s="383"/>
      <c r="O1140" s="383"/>
      <c r="P1140" s="383"/>
      <c r="Q1140" s="383"/>
      <c r="R1140" s="383"/>
      <c r="S1140" s="383"/>
      <c r="T1140" s="383"/>
      <c r="U1140" s="383"/>
      <c r="V1140" s="383"/>
      <c r="W1140" s="383"/>
      <c r="X1140" s="383"/>
      <c r="Y1140" s="383"/>
      <c r="Z1140" s="383"/>
      <c r="AA1140" s="347"/>
      <c r="AB1140" s="347"/>
      <c r="AC1140" s="347"/>
      <c r="AD1140" s="347"/>
      <c r="AE1140" s="347"/>
      <c r="AF1140" s="347"/>
      <c r="AG1140" s="347"/>
      <c r="AH1140" s="347"/>
    </row>
    <row r="1141" spans="1:34" s="158" customFormat="1" ht="15" customHeight="1">
      <c r="A1141" s="187">
        <v>31848518</v>
      </c>
      <c r="B1141" s="187" t="s">
        <v>354</v>
      </c>
      <c r="C1141" s="187" t="s">
        <v>1153</v>
      </c>
      <c r="D1141" s="226">
        <v>45107</v>
      </c>
      <c r="E1141" s="188">
        <v>0.66666666666666663</v>
      </c>
      <c r="F1141" s="189" t="s">
        <v>174</v>
      </c>
      <c r="G1141" s="109" t="s">
        <v>23</v>
      </c>
      <c r="H1141" s="183" t="s">
        <v>352</v>
      </c>
      <c r="I1141" s="184" t="s">
        <v>352</v>
      </c>
      <c r="J1141" s="371" t="s">
        <v>352</v>
      </c>
      <c r="K1141" s="397" t="s">
        <v>352</v>
      </c>
      <c r="L1141" s="383"/>
      <c r="M1141" s="383"/>
      <c r="N1141" s="383"/>
      <c r="O1141" s="383"/>
      <c r="P1141" s="383"/>
      <c r="Q1141" s="383"/>
      <c r="R1141" s="383"/>
      <c r="S1141" s="383"/>
      <c r="T1141" s="383"/>
      <c r="U1141" s="383"/>
      <c r="V1141" s="383"/>
      <c r="W1141" s="383"/>
      <c r="X1141" s="383"/>
      <c r="Y1141" s="383"/>
      <c r="Z1141" s="383"/>
      <c r="AA1141" s="347"/>
      <c r="AB1141" s="347"/>
      <c r="AC1141" s="347"/>
      <c r="AD1141" s="347"/>
      <c r="AE1141" s="347"/>
      <c r="AF1141" s="347"/>
      <c r="AG1141" s="347"/>
      <c r="AH1141" s="347"/>
    </row>
    <row r="1142" spans="1:34" s="158" customFormat="1" ht="15" customHeight="1">
      <c r="A1142" s="187">
        <v>31849393</v>
      </c>
      <c r="B1142" s="187" t="s">
        <v>354</v>
      </c>
      <c r="C1142" s="187" t="s">
        <v>1154</v>
      </c>
      <c r="D1142" s="226">
        <v>45092</v>
      </c>
      <c r="E1142" s="188">
        <v>0.70833333333333337</v>
      </c>
      <c r="F1142" s="189" t="s">
        <v>174</v>
      </c>
      <c r="G1142" s="109" t="s">
        <v>23</v>
      </c>
      <c r="H1142" s="192" t="s">
        <v>352</v>
      </c>
      <c r="I1142" s="184" t="s">
        <v>352</v>
      </c>
      <c r="J1142" s="371" t="s">
        <v>352</v>
      </c>
      <c r="K1142" s="397" t="s">
        <v>352</v>
      </c>
      <c r="L1142" s="383"/>
      <c r="M1142" s="383"/>
      <c r="N1142" s="383"/>
      <c r="O1142" s="383"/>
      <c r="P1142" s="383"/>
      <c r="Q1142" s="383"/>
      <c r="R1142" s="383"/>
      <c r="S1142" s="383"/>
      <c r="T1142" s="383"/>
      <c r="U1142" s="383"/>
      <c r="V1142" s="383"/>
      <c r="W1142" s="383"/>
      <c r="X1142" s="383"/>
      <c r="Y1142" s="383"/>
      <c r="Z1142" s="383"/>
      <c r="AA1142" s="347"/>
      <c r="AB1142" s="347"/>
      <c r="AC1142" s="347"/>
      <c r="AD1142" s="347"/>
      <c r="AE1142" s="347"/>
      <c r="AF1142" s="347"/>
      <c r="AG1142" s="347"/>
      <c r="AH1142" s="347"/>
    </row>
    <row r="1143" spans="1:34" s="158" customFormat="1" ht="15" customHeight="1">
      <c r="A1143" s="187">
        <v>31851250</v>
      </c>
      <c r="B1143" s="187" t="s">
        <v>15</v>
      </c>
      <c r="C1143" s="187" t="s">
        <v>158</v>
      </c>
      <c r="D1143" s="226">
        <v>45073</v>
      </c>
      <c r="E1143" s="188">
        <v>0.45833333333333331</v>
      </c>
      <c r="F1143" s="189" t="s">
        <v>157</v>
      </c>
      <c r="G1143" s="109" t="s">
        <v>23</v>
      </c>
      <c r="H1143" s="192" t="s">
        <v>352</v>
      </c>
      <c r="I1143" s="184" t="s">
        <v>352</v>
      </c>
      <c r="J1143" s="371" t="s">
        <v>352</v>
      </c>
      <c r="K1143" s="397" t="s">
        <v>352</v>
      </c>
      <c r="L1143" s="383"/>
      <c r="M1143" s="383"/>
      <c r="N1143" s="383"/>
      <c r="O1143" s="383"/>
      <c r="P1143" s="383"/>
      <c r="Q1143" s="383"/>
      <c r="R1143" s="383"/>
      <c r="S1143" s="383"/>
      <c r="T1143" s="383"/>
      <c r="U1143" s="383"/>
      <c r="V1143" s="383"/>
      <c r="W1143" s="383"/>
      <c r="X1143" s="383"/>
      <c r="Y1143" s="383"/>
      <c r="Z1143" s="383"/>
      <c r="AA1143" s="347"/>
      <c r="AB1143" s="347"/>
      <c r="AC1143" s="347"/>
      <c r="AD1143" s="347"/>
      <c r="AE1143" s="347"/>
      <c r="AF1143" s="347"/>
      <c r="AG1143" s="347"/>
      <c r="AH1143" s="347"/>
    </row>
    <row r="1144" spans="1:34" s="158" customFormat="1" ht="15" customHeight="1">
      <c r="A1144" s="187">
        <v>31855588</v>
      </c>
      <c r="B1144" s="187" t="s">
        <v>15</v>
      </c>
      <c r="C1144" s="187" t="s">
        <v>1155</v>
      </c>
      <c r="D1144" s="226">
        <v>45080</v>
      </c>
      <c r="E1144" s="188">
        <v>0.70833333333333337</v>
      </c>
      <c r="F1144" s="189" t="s">
        <v>180</v>
      </c>
      <c r="G1144" s="109" t="s">
        <v>23</v>
      </c>
      <c r="H1144" s="192" t="s">
        <v>352</v>
      </c>
      <c r="I1144" s="3" t="s">
        <v>1193</v>
      </c>
      <c r="J1144" s="363" t="s">
        <v>23</v>
      </c>
      <c r="K1144" s="103" t="s">
        <v>23</v>
      </c>
      <c r="L1144" s="383"/>
      <c r="M1144" s="383"/>
      <c r="N1144" s="383"/>
      <c r="O1144" s="383"/>
      <c r="P1144" s="383"/>
      <c r="Q1144" s="383"/>
      <c r="R1144" s="383"/>
      <c r="S1144" s="383"/>
      <c r="T1144" s="383"/>
      <c r="U1144" s="383"/>
      <c r="V1144" s="383"/>
      <c r="W1144" s="383"/>
      <c r="X1144" s="383"/>
      <c r="Y1144" s="383"/>
      <c r="Z1144" s="383"/>
      <c r="AA1144" s="347"/>
      <c r="AB1144" s="347"/>
      <c r="AC1144" s="347"/>
      <c r="AD1144" s="347"/>
      <c r="AE1144" s="347"/>
      <c r="AF1144" s="347"/>
      <c r="AG1144" s="347"/>
      <c r="AH1144" s="347"/>
    </row>
    <row r="1145" spans="1:34" s="158" customFormat="1" ht="15" customHeight="1">
      <c r="A1145" s="187">
        <v>31855871</v>
      </c>
      <c r="B1145" s="187" t="s">
        <v>354</v>
      </c>
      <c r="C1145" s="187" t="s">
        <v>142</v>
      </c>
      <c r="D1145" s="226">
        <v>45082</v>
      </c>
      <c r="E1145" s="188">
        <v>0.58333333333333337</v>
      </c>
      <c r="F1145" s="189" t="s">
        <v>143</v>
      </c>
      <c r="G1145" s="109" t="s">
        <v>23</v>
      </c>
      <c r="H1145" s="192" t="s">
        <v>352</v>
      </c>
      <c r="I1145" s="184" t="s">
        <v>352</v>
      </c>
      <c r="J1145" s="371" t="s">
        <v>352</v>
      </c>
      <c r="K1145" s="397" t="s">
        <v>352</v>
      </c>
      <c r="L1145" s="383"/>
      <c r="M1145" s="383"/>
      <c r="N1145" s="383"/>
      <c r="O1145" s="383"/>
      <c r="P1145" s="383"/>
      <c r="Q1145" s="383"/>
      <c r="R1145" s="383"/>
      <c r="S1145" s="383"/>
      <c r="T1145" s="383"/>
      <c r="U1145" s="383"/>
      <c r="V1145" s="383"/>
      <c r="W1145" s="383"/>
      <c r="X1145" s="383"/>
      <c r="Y1145" s="383"/>
      <c r="Z1145" s="383"/>
      <c r="AA1145" s="347"/>
      <c r="AB1145" s="347"/>
      <c r="AC1145" s="347"/>
      <c r="AD1145" s="347"/>
      <c r="AE1145" s="347"/>
      <c r="AF1145" s="347"/>
      <c r="AG1145" s="347"/>
      <c r="AH1145" s="347"/>
    </row>
    <row r="1146" spans="1:34" s="158" customFormat="1" ht="15" customHeight="1">
      <c r="A1146" s="187">
        <v>31856735</v>
      </c>
      <c r="B1146" s="187" t="s">
        <v>354</v>
      </c>
      <c r="C1146" s="187" t="s">
        <v>1156</v>
      </c>
      <c r="D1146" s="226">
        <v>45072</v>
      </c>
      <c r="E1146" s="188">
        <v>0.625</v>
      </c>
      <c r="F1146" s="189" t="s">
        <v>143</v>
      </c>
      <c r="G1146" s="109" t="s">
        <v>23</v>
      </c>
      <c r="H1146" s="189" t="s">
        <v>833</v>
      </c>
      <c r="I1146" s="184" t="s">
        <v>352</v>
      </c>
      <c r="J1146" s="371" t="s">
        <v>352</v>
      </c>
      <c r="K1146" s="397" t="s">
        <v>352</v>
      </c>
      <c r="L1146" s="383"/>
      <c r="M1146" s="383"/>
      <c r="N1146" s="383"/>
      <c r="O1146" s="383"/>
      <c r="P1146" s="383"/>
      <c r="Q1146" s="383"/>
      <c r="R1146" s="383"/>
      <c r="S1146" s="383"/>
      <c r="T1146" s="383"/>
      <c r="U1146" s="383"/>
      <c r="V1146" s="383"/>
      <c r="W1146" s="383"/>
      <c r="X1146" s="383"/>
      <c r="Y1146" s="383"/>
      <c r="Z1146" s="383"/>
      <c r="AA1146" s="347"/>
      <c r="AB1146" s="347"/>
      <c r="AC1146" s="347"/>
      <c r="AD1146" s="347"/>
      <c r="AE1146" s="347"/>
      <c r="AF1146" s="347"/>
      <c r="AG1146" s="347"/>
      <c r="AH1146" s="347"/>
    </row>
    <row r="1147" spans="1:34" s="158" customFormat="1" ht="15" customHeight="1">
      <c r="A1147" s="239">
        <v>31861846</v>
      </c>
      <c r="B1147" s="239" t="s">
        <v>59</v>
      </c>
      <c r="C1147" s="239" t="s">
        <v>1157</v>
      </c>
      <c r="D1147" s="241">
        <v>45094</v>
      </c>
      <c r="E1147" s="20">
        <v>0.45833333333333331</v>
      </c>
      <c r="F1147" s="21" t="s">
        <v>157</v>
      </c>
      <c r="G1147" s="159" t="s">
        <v>23</v>
      </c>
      <c r="H1147" s="21" t="s">
        <v>352</v>
      </c>
      <c r="I1147" s="3" t="s">
        <v>352</v>
      </c>
      <c r="J1147" s="68" t="s">
        <v>352</v>
      </c>
      <c r="K1147" s="102" t="s">
        <v>352</v>
      </c>
      <c r="L1147" s="95"/>
      <c r="M1147" s="95"/>
      <c r="N1147" s="95"/>
      <c r="O1147" s="95"/>
      <c r="P1147" s="95"/>
      <c r="Q1147" s="9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347"/>
      <c r="AB1147" s="347"/>
      <c r="AC1147" s="347"/>
      <c r="AD1147" s="347"/>
      <c r="AE1147" s="347"/>
      <c r="AF1147" s="347"/>
      <c r="AG1147" s="347"/>
      <c r="AH1147" s="347"/>
    </row>
    <row r="1148" spans="1:34" s="158" customFormat="1" ht="15" customHeight="1">
      <c r="A1148" s="239">
        <v>31866014</v>
      </c>
      <c r="B1148" s="239" t="s">
        <v>15</v>
      </c>
      <c r="C1148" s="239" t="s">
        <v>1158</v>
      </c>
      <c r="D1148" s="241">
        <v>45066</v>
      </c>
      <c r="E1148" s="20">
        <v>0.375</v>
      </c>
      <c r="F1148" s="21" t="s">
        <v>157</v>
      </c>
      <c r="G1148" s="159" t="s">
        <v>23</v>
      </c>
      <c r="H1148" s="21" t="s">
        <v>833</v>
      </c>
      <c r="I1148" s="3" t="s">
        <v>352</v>
      </c>
      <c r="J1148" s="68" t="s">
        <v>352</v>
      </c>
      <c r="K1148" s="102" t="s">
        <v>352</v>
      </c>
      <c r="L1148" s="95"/>
      <c r="M1148" s="95"/>
      <c r="N1148" s="95"/>
      <c r="O1148" s="95"/>
      <c r="P1148" s="95"/>
      <c r="Q1148" s="9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347"/>
      <c r="AB1148" s="347"/>
      <c r="AC1148" s="347"/>
      <c r="AD1148" s="347"/>
      <c r="AE1148" s="347"/>
      <c r="AF1148" s="347"/>
      <c r="AG1148" s="347"/>
      <c r="AH1148" s="347"/>
    </row>
    <row r="1149" spans="1:34" s="158" customFormat="1" ht="15" customHeight="1">
      <c r="A1149" s="239">
        <v>31891608</v>
      </c>
      <c r="B1149" s="239" t="s">
        <v>354</v>
      </c>
      <c r="C1149" s="239" t="s">
        <v>1156</v>
      </c>
      <c r="D1149" s="241">
        <v>45089</v>
      </c>
      <c r="E1149" s="20">
        <v>0.625</v>
      </c>
      <c r="F1149" s="21" t="s">
        <v>143</v>
      </c>
      <c r="G1149" s="159" t="s">
        <v>23</v>
      </c>
      <c r="H1149" s="21" t="s">
        <v>352</v>
      </c>
      <c r="I1149" s="3" t="s">
        <v>352</v>
      </c>
      <c r="J1149" s="68" t="s">
        <v>352</v>
      </c>
      <c r="K1149" s="102" t="s">
        <v>352</v>
      </c>
      <c r="L1149" s="95"/>
      <c r="M1149" s="95"/>
      <c r="N1149" s="95"/>
      <c r="O1149" s="95"/>
      <c r="P1149" s="95"/>
      <c r="Q1149" s="9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347"/>
      <c r="AB1149" s="347"/>
      <c r="AC1149" s="347"/>
      <c r="AD1149" s="347"/>
      <c r="AE1149" s="347"/>
      <c r="AF1149" s="347"/>
      <c r="AG1149" s="347"/>
      <c r="AH1149" s="347"/>
    </row>
    <row r="1150" spans="1:34" s="158" customFormat="1" ht="15" customHeight="1">
      <c r="A1150" s="239">
        <v>31893183</v>
      </c>
      <c r="B1150" s="239" t="s">
        <v>11</v>
      </c>
      <c r="C1150" s="239" t="s">
        <v>1159</v>
      </c>
      <c r="D1150" s="241">
        <v>45118</v>
      </c>
      <c r="E1150" s="20">
        <v>0.70833333333333337</v>
      </c>
      <c r="F1150" s="21" t="s">
        <v>154</v>
      </c>
      <c r="G1150" s="159" t="s">
        <v>23</v>
      </c>
      <c r="H1150" s="21" t="s">
        <v>352</v>
      </c>
      <c r="I1150" s="3" t="s">
        <v>352</v>
      </c>
      <c r="J1150" s="68" t="s">
        <v>352</v>
      </c>
      <c r="K1150" s="102" t="s">
        <v>352</v>
      </c>
      <c r="L1150" s="95"/>
      <c r="M1150" s="95"/>
      <c r="N1150" s="95"/>
      <c r="O1150" s="95"/>
      <c r="P1150" s="95"/>
      <c r="Q1150" s="9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347"/>
      <c r="AB1150" s="347"/>
      <c r="AC1150" s="347"/>
      <c r="AD1150" s="347"/>
      <c r="AE1150" s="347"/>
      <c r="AF1150" s="347"/>
      <c r="AG1150" s="347"/>
      <c r="AH1150" s="347"/>
    </row>
    <row r="1151" spans="1:34" s="158" customFormat="1" ht="15" customHeight="1">
      <c r="A1151" s="240">
        <v>31896726</v>
      </c>
      <c r="B1151" s="240" t="s">
        <v>15</v>
      </c>
      <c r="C1151" s="240" t="s">
        <v>1160</v>
      </c>
      <c r="D1151" s="242" t="s">
        <v>1161</v>
      </c>
      <c r="E1151" s="118">
        <v>0.58333333333333337</v>
      </c>
      <c r="F1151" s="108" t="s">
        <v>143</v>
      </c>
      <c r="G1151" s="109" t="s">
        <v>23</v>
      </c>
      <c r="H1151" s="21" t="s">
        <v>352</v>
      </c>
      <c r="I1151" s="3" t="s">
        <v>352</v>
      </c>
      <c r="J1151" s="68" t="s">
        <v>352</v>
      </c>
      <c r="K1151" s="102" t="s">
        <v>352</v>
      </c>
      <c r="L1151" s="95"/>
      <c r="M1151" s="95"/>
      <c r="N1151" s="95"/>
      <c r="O1151" s="95"/>
      <c r="P1151" s="95"/>
      <c r="Q1151" s="9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347"/>
      <c r="AB1151" s="347"/>
      <c r="AC1151" s="347"/>
      <c r="AD1151" s="347"/>
      <c r="AE1151" s="347"/>
      <c r="AF1151" s="347"/>
      <c r="AG1151" s="347"/>
      <c r="AH1151" s="347"/>
    </row>
    <row r="1152" spans="1:34" s="158" customFormat="1" ht="15" customHeight="1">
      <c r="A1152" s="240">
        <v>31897785</v>
      </c>
      <c r="B1152" s="240" t="s">
        <v>591</v>
      </c>
      <c r="C1152" s="240" t="s">
        <v>1162</v>
      </c>
      <c r="D1152" s="243">
        <v>45083</v>
      </c>
      <c r="E1152" s="118">
        <v>0.875</v>
      </c>
      <c r="F1152" s="108" t="s">
        <v>143</v>
      </c>
      <c r="G1152" s="109" t="s">
        <v>23</v>
      </c>
      <c r="H1152" s="21" t="s">
        <v>352</v>
      </c>
      <c r="I1152" s="3" t="s">
        <v>352</v>
      </c>
      <c r="J1152" s="68" t="s">
        <v>352</v>
      </c>
      <c r="K1152" s="102" t="s">
        <v>352</v>
      </c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347"/>
      <c r="AB1152" s="347"/>
      <c r="AC1152" s="347"/>
      <c r="AD1152" s="347"/>
      <c r="AE1152" s="347"/>
      <c r="AF1152" s="347"/>
      <c r="AG1152" s="347"/>
      <c r="AH1152" s="347"/>
    </row>
    <row r="1153" spans="1:34" s="158" customFormat="1" ht="15" customHeight="1">
      <c r="A1153" s="240">
        <v>31899861</v>
      </c>
      <c r="B1153" s="240" t="s">
        <v>534</v>
      </c>
      <c r="C1153" s="240" t="s">
        <v>1158</v>
      </c>
      <c r="D1153" s="243">
        <v>45087</v>
      </c>
      <c r="E1153" s="118">
        <v>0.375</v>
      </c>
      <c r="F1153" s="108" t="s">
        <v>157</v>
      </c>
      <c r="G1153" s="109" t="s">
        <v>23</v>
      </c>
      <c r="H1153" s="21" t="s">
        <v>352</v>
      </c>
      <c r="I1153" s="3" t="s">
        <v>352</v>
      </c>
      <c r="J1153" s="68" t="s">
        <v>352</v>
      </c>
      <c r="K1153" s="102" t="s">
        <v>352</v>
      </c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347"/>
      <c r="AB1153" s="347"/>
      <c r="AC1153" s="347"/>
      <c r="AD1153" s="347"/>
      <c r="AE1153" s="347"/>
      <c r="AF1153" s="347"/>
      <c r="AG1153" s="347"/>
      <c r="AH1153" s="347"/>
    </row>
    <row r="1154" spans="1:34" s="158" customFormat="1" ht="15" customHeight="1">
      <c r="A1154" s="240">
        <v>31899916</v>
      </c>
      <c r="B1154" s="240" t="s">
        <v>534</v>
      </c>
      <c r="C1154" s="240" t="s">
        <v>1158</v>
      </c>
      <c r="D1154" s="243">
        <v>45087</v>
      </c>
      <c r="E1154" s="118">
        <v>0.375</v>
      </c>
      <c r="F1154" s="108" t="s">
        <v>157</v>
      </c>
      <c r="G1154" s="109" t="s">
        <v>23</v>
      </c>
      <c r="H1154" s="21" t="s">
        <v>352</v>
      </c>
      <c r="I1154" s="3" t="s">
        <v>352</v>
      </c>
      <c r="J1154" s="68" t="s">
        <v>352</v>
      </c>
      <c r="K1154" s="102" t="s">
        <v>352</v>
      </c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347"/>
      <c r="AB1154" s="347"/>
      <c r="AC1154" s="347"/>
      <c r="AD1154" s="347"/>
      <c r="AE1154" s="347"/>
      <c r="AF1154" s="347"/>
      <c r="AG1154" s="347"/>
      <c r="AH1154" s="347"/>
    </row>
    <row r="1155" spans="1:34" s="158" customFormat="1" ht="15" customHeight="1">
      <c r="A1155" s="240">
        <v>31899926</v>
      </c>
      <c r="B1155" s="240" t="s">
        <v>132</v>
      </c>
      <c r="C1155" s="240" t="s">
        <v>1163</v>
      </c>
      <c r="D1155" s="243">
        <v>45122</v>
      </c>
      <c r="E1155" s="118">
        <v>0.75</v>
      </c>
      <c r="F1155" s="108" t="s">
        <v>143</v>
      </c>
      <c r="G1155" s="109" t="s">
        <v>23</v>
      </c>
      <c r="H1155" s="21" t="s">
        <v>352</v>
      </c>
      <c r="I1155" s="3" t="s">
        <v>352</v>
      </c>
      <c r="J1155" s="68" t="s">
        <v>352</v>
      </c>
      <c r="K1155" s="102" t="s">
        <v>352</v>
      </c>
      <c r="L1155" s="95"/>
      <c r="M1155" s="95"/>
      <c r="N1155" s="95"/>
      <c r="O1155" s="95"/>
      <c r="P1155" s="95"/>
      <c r="Q1155" s="95"/>
      <c r="R1155" s="95"/>
      <c r="S1155" s="95"/>
      <c r="T1155" s="95"/>
      <c r="U1155" s="95"/>
      <c r="V1155" s="95"/>
      <c r="W1155" s="95"/>
      <c r="X1155" s="95"/>
      <c r="Y1155" s="95"/>
      <c r="Z1155" s="95"/>
      <c r="AA1155" s="347"/>
      <c r="AB1155" s="347"/>
      <c r="AC1155" s="347"/>
      <c r="AD1155" s="347"/>
      <c r="AE1155" s="347"/>
      <c r="AF1155" s="347"/>
      <c r="AG1155" s="347"/>
      <c r="AH1155" s="347"/>
    </row>
    <row r="1156" spans="1:34" s="158" customFormat="1" ht="15" customHeight="1">
      <c r="A1156" s="244">
        <v>31916007</v>
      </c>
      <c r="B1156" s="244" t="s">
        <v>354</v>
      </c>
      <c r="C1156" s="244" t="s">
        <v>1164</v>
      </c>
      <c r="D1156" s="249">
        <v>45124</v>
      </c>
      <c r="E1156" s="245">
        <v>0.625</v>
      </c>
      <c r="F1156" s="246" t="s">
        <v>143</v>
      </c>
      <c r="G1156" s="109" t="s">
        <v>23</v>
      </c>
      <c r="H1156" s="247" t="s">
        <v>352</v>
      </c>
      <c r="I1156" s="248" t="s">
        <v>352</v>
      </c>
      <c r="J1156" s="374" t="s">
        <v>352</v>
      </c>
      <c r="K1156" s="399" t="s">
        <v>352</v>
      </c>
      <c r="L1156" s="385"/>
      <c r="M1156" s="385"/>
      <c r="N1156" s="385"/>
      <c r="O1156" s="385"/>
      <c r="P1156" s="385"/>
      <c r="Q1156" s="385"/>
      <c r="R1156" s="385"/>
      <c r="S1156" s="385"/>
      <c r="T1156" s="385"/>
      <c r="U1156" s="385"/>
      <c r="V1156" s="385"/>
      <c r="W1156" s="385"/>
      <c r="X1156" s="385"/>
      <c r="Y1156" s="385"/>
      <c r="Z1156" s="385"/>
      <c r="AA1156" s="347"/>
      <c r="AB1156" s="347"/>
      <c r="AC1156" s="347"/>
      <c r="AD1156" s="347"/>
      <c r="AE1156" s="347"/>
      <c r="AF1156" s="347"/>
      <c r="AG1156" s="347"/>
      <c r="AH1156" s="347"/>
    </row>
    <row r="1157" spans="1:34" s="158" customFormat="1" ht="15" customHeight="1">
      <c r="A1157" s="244">
        <v>31921283</v>
      </c>
      <c r="B1157" s="244" t="s">
        <v>377</v>
      </c>
      <c r="C1157" s="244" t="s">
        <v>1165</v>
      </c>
      <c r="D1157" s="249">
        <v>45111</v>
      </c>
      <c r="E1157" s="245">
        <v>0.79166666666666663</v>
      </c>
      <c r="F1157" s="246" t="s">
        <v>154</v>
      </c>
      <c r="G1157" s="109" t="s">
        <v>23</v>
      </c>
      <c r="H1157" s="247" t="s">
        <v>352</v>
      </c>
      <c r="I1157" s="248" t="s">
        <v>352</v>
      </c>
      <c r="J1157" s="374" t="s">
        <v>352</v>
      </c>
      <c r="K1157" s="399" t="s">
        <v>352</v>
      </c>
      <c r="L1157" s="385"/>
      <c r="M1157" s="385"/>
      <c r="N1157" s="385"/>
      <c r="O1157" s="385"/>
      <c r="P1157" s="385"/>
      <c r="Q1157" s="385"/>
      <c r="R1157" s="385"/>
      <c r="S1157" s="385"/>
      <c r="T1157" s="385"/>
      <c r="U1157" s="385"/>
      <c r="V1157" s="385"/>
      <c r="W1157" s="385"/>
      <c r="X1157" s="385"/>
      <c r="Y1157" s="385"/>
      <c r="Z1157" s="385"/>
      <c r="AA1157" s="347"/>
      <c r="AB1157" s="347"/>
      <c r="AC1157" s="347"/>
      <c r="AD1157" s="347"/>
      <c r="AE1157" s="347"/>
      <c r="AF1157" s="347"/>
      <c r="AG1157" s="347"/>
      <c r="AH1157" s="347"/>
    </row>
    <row r="1158" spans="1:34" s="158" customFormat="1" ht="15" customHeight="1">
      <c r="A1158" s="244">
        <v>31924938</v>
      </c>
      <c r="B1158" s="244" t="s">
        <v>354</v>
      </c>
      <c r="C1158" s="244" t="s">
        <v>1166</v>
      </c>
      <c r="D1158" s="249">
        <v>45092</v>
      </c>
      <c r="E1158" s="245">
        <v>0.75</v>
      </c>
      <c r="F1158" s="246" t="s">
        <v>157</v>
      </c>
      <c r="G1158" s="109" t="s">
        <v>23</v>
      </c>
      <c r="H1158" s="247" t="s">
        <v>352</v>
      </c>
      <c r="I1158" s="248" t="s">
        <v>352</v>
      </c>
      <c r="J1158" s="374" t="s">
        <v>352</v>
      </c>
      <c r="K1158" s="399" t="s">
        <v>352</v>
      </c>
      <c r="L1158" s="385"/>
      <c r="M1158" s="385"/>
      <c r="N1158" s="385"/>
      <c r="O1158" s="385"/>
      <c r="P1158" s="385"/>
      <c r="Q1158" s="385"/>
      <c r="R1158" s="385"/>
      <c r="S1158" s="385"/>
      <c r="T1158" s="385"/>
      <c r="U1158" s="385"/>
      <c r="V1158" s="385"/>
      <c r="W1158" s="385"/>
      <c r="X1158" s="385"/>
      <c r="Y1158" s="385"/>
      <c r="Z1158" s="385"/>
      <c r="AA1158" s="347"/>
      <c r="AB1158" s="347"/>
      <c r="AC1158" s="347"/>
      <c r="AD1158" s="347"/>
      <c r="AE1158" s="347"/>
      <c r="AF1158" s="347"/>
      <c r="AG1158" s="347"/>
      <c r="AH1158" s="347"/>
    </row>
    <row r="1159" spans="1:34" s="158" customFormat="1" ht="15" customHeight="1">
      <c r="A1159" s="244">
        <v>31925189</v>
      </c>
      <c r="B1159" s="244" t="s">
        <v>591</v>
      </c>
      <c r="C1159" s="244" t="s">
        <v>229</v>
      </c>
      <c r="D1159" s="249">
        <v>45094</v>
      </c>
      <c r="E1159" s="245">
        <v>0.66666666666666663</v>
      </c>
      <c r="F1159" s="246" t="s">
        <v>157</v>
      </c>
      <c r="G1159" s="109" t="s">
        <v>23</v>
      </c>
      <c r="H1159" s="247" t="s">
        <v>352</v>
      </c>
      <c r="I1159" s="248" t="s">
        <v>352</v>
      </c>
      <c r="J1159" s="374" t="s">
        <v>352</v>
      </c>
      <c r="K1159" s="399" t="s">
        <v>352</v>
      </c>
      <c r="L1159" s="385"/>
      <c r="M1159" s="385"/>
      <c r="N1159" s="385"/>
      <c r="O1159" s="385"/>
      <c r="P1159" s="385"/>
      <c r="Q1159" s="385"/>
      <c r="R1159" s="385"/>
      <c r="S1159" s="385"/>
      <c r="T1159" s="385"/>
      <c r="U1159" s="385"/>
      <c r="V1159" s="385"/>
      <c r="W1159" s="385"/>
      <c r="X1159" s="385"/>
      <c r="Y1159" s="385"/>
      <c r="Z1159" s="385"/>
      <c r="AA1159" s="347"/>
      <c r="AB1159" s="347"/>
      <c r="AC1159" s="347"/>
      <c r="AD1159" s="347"/>
      <c r="AE1159" s="347"/>
      <c r="AF1159" s="347"/>
      <c r="AG1159" s="347"/>
      <c r="AH1159" s="347"/>
    </row>
    <row r="1160" spans="1:34" s="158" customFormat="1" ht="15" customHeight="1">
      <c r="A1160" s="244">
        <v>31926448</v>
      </c>
      <c r="B1160" s="244" t="s">
        <v>695</v>
      </c>
      <c r="C1160" s="244" t="s">
        <v>1167</v>
      </c>
      <c r="D1160" s="249">
        <v>45093</v>
      </c>
      <c r="E1160" s="245">
        <v>0.79166666666666663</v>
      </c>
      <c r="F1160" s="246" t="s">
        <v>143</v>
      </c>
      <c r="G1160" s="109" t="s">
        <v>23</v>
      </c>
      <c r="H1160" s="247" t="s">
        <v>352</v>
      </c>
      <c r="I1160" s="248" t="s">
        <v>352</v>
      </c>
      <c r="J1160" s="374" t="s">
        <v>352</v>
      </c>
      <c r="K1160" s="399" t="s">
        <v>352</v>
      </c>
      <c r="L1160" s="385"/>
      <c r="M1160" s="385"/>
      <c r="N1160" s="385"/>
      <c r="O1160" s="385"/>
      <c r="P1160" s="385"/>
      <c r="Q1160" s="385"/>
      <c r="R1160" s="385"/>
      <c r="S1160" s="385"/>
      <c r="T1160" s="385"/>
      <c r="U1160" s="385"/>
      <c r="V1160" s="385"/>
      <c r="W1160" s="385"/>
      <c r="X1160" s="385"/>
      <c r="Y1160" s="385"/>
      <c r="Z1160" s="385"/>
      <c r="AA1160" s="347"/>
      <c r="AB1160" s="347"/>
      <c r="AC1160" s="347"/>
      <c r="AD1160" s="347"/>
      <c r="AE1160" s="347"/>
      <c r="AF1160" s="347"/>
      <c r="AG1160" s="347"/>
      <c r="AH1160" s="347"/>
    </row>
    <row r="1161" spans="1:34" s="158" customFormat="1" ht="15" customHeight="1">
      <c r="A1161" s="250">
        <v>31929675</v>
      </c>
      <c r="B1161" s="250" t="s">
        <v>15</v>
      </c>
      <c r="C1161" s="250" t="s">
        <v>1168</v>
      </c>
      <c r="D1161" s="258">
        <v>45116</v>
      </c>
      <c r="E1161" s="251">
        <v>0.41666666666666669</v>
      </c>
      <c r="F1161" s="247" t="s">
        <v>143</v>
      </c>
      <c r="G1161" s="159" t="s">
        <v>23</v>
      </c>
      <c r="H1161" s="247" t="s">
        <v>352</v>
      </c>
      <c r="I1161" s="248" t="s">
        <v>352</v>
      </c>
      <c r="J1161" s="374" t="s">
        <v>352</v>
      </c>
      <c r="K1161" s="399" t="s">
        <v>352</v>
      </c>
      <c r="L1161" s="385"/>
      <c r="M1161" s="385"/>
      <c r="N1161" s="385"/>
      <c r="O1161" s="385"/>
      <c r="P1161" s="385"/>
      <c r="Q1161" s="385"/>
      <c r="R1161" s="385"/>
      <c r="S1161" s="385"/>
      <c r="T1161" s="385"/>
      <c r="U1161" s="385"/>
      <c r="V1161" s="385"/>
      <c r="W1161" s="385"/>
      <c r="X1161" s="385"/>
      <c r="Y1161" s="385"/>
      <c r="Z1161" s="385"/>
      <c r="AA1161" s="347"/>
      <c r="AB1161" s="347"/>
      <c r="AC1161" s="347"/>
      <c r="AD1161" s="347"/>
      <c r="AE1161" s="347"/>
      <c r="AF1161" s="347"/>
      <c r="AG1161" s="347"/>
      <c r="AH1161" s="347"/>
    </row>
    <row r="1162" spans="1:34" s="158" customFormat="1" ht="15" customHeight="1">
      <c r="A1162" s="256">
        <v>31935776</v>
      </c>
      <c r="B1162" s="250" t="s">
        <v>591</v>
      </c>
      <c r="C1162" s="250" t="s">
        <v>1169</v>
      </c>
      <c r="D1162" s="258">
        <v>45121</v>
      </c>
      <c r="E1162" s="251">
        <v>0.79166666666666663</v>
      </c>
      <c r="F1162" s="247" t="s">
        <v>157</v>
      </c>
      <c r="G1162" s="159" t="s">
        <v>23</v>
      </c>
      <c r="H1162" s="247" t="s">
        <v>352</v>
      </c>
      <c r="I1162" s="248" t="s">
        <v>352</v>
      </c>
      <c r="J1162" s="374" t="s">
        <v>352</v>
      </c>
      <c r="K1162" s="399" t="s">
        <v>352</v>
      </c>
      <c r="L1162" s="385"/>
      <c r="M1162" s="385"/>
      <c r="N1162" s="385"/>
      <c r="O1162" s="385"/>
      <c r="P1162" s="385"/>
      <c r="Q1162" s="385"/>
      <c r="R1162" s="385"/>
      <c r="S1162" s="385"/>
      <c r="T1162" s="385"/>
      <c r="U1162" s="385"/>
      <c r="V1162" s="385"/>
      <c r="W1162" s="385"/>
      <c r="X1162" s="385"/>
      <c r="Y1162" s="385"/>
      <c r="Z1162" s="385"/>
      <c r="AA1162" s="347"/>
      <c r="AB1162" s="347"/>
      <c r="AC1162" s="347"/>
      <c r="AD1162" s="347"/>
      <c r="AE1162" s="347"/>
      <c r="AF1162" s="347"/>
      <c r="AG1162" s="347"/>
      <c r="AH1162" s="347"/>
    </row>
    <row r="1163" spans="1:34" s="158" customFormat="1" ht="15" customHeight="1">
      <c r="A1163" s="257">
        <v>31944938</v>
      </c>
      <c r="B1163" s="255" t="s">
        <v>580</v>
      </c>
      <c r="C1163" s="252" t="s">
        <v>1170</v>
      </c>
      <c r="D1163" s="259">
        <v>45099</v>
      </c>
      <c r="E1163" s="254">
        <v>0.375</v>
      </c>
      <c r="F1163" s="248" t="s">
        <v>143</v>
      </c>
      <c r="G1163" s="97" t="s">
        <v>23</v>
      </c>
      <c r="H1163" s="247" t="s">
        <v>352</v>
      </c>
      <c r="I1163" s="248" t="s">
        <v>352</v>
      </c>
      <c r="J1163" s="374" t="s">
        <v>352</v>
      </c>
      <c r="K1163" s="399" t="s">
        <v>352</v>
      </c>
      <c r="L1163" s="385"/>
      <c r="M1163" s="385"/>
      <c r="N1163" s="385"/>
      <c r="O1163" s="385"/>
      <c r="P1163" s="385"/>
      <c r="Q1163" s="385"/>
      <c r="R1163" s="385"/>
      <c r="S1163" s="385"/>
      <c r="T1163" s="385"/>
      <c r="U1163" s="385"/>
      <c r="V1163" s="385"/>
      <c r="W1163" s="385"/>
      <c r="X1163" s="385"/>
      <c r="Y1163" s="385"/>
      <c r="Z1163" s="385"/>
      <c r="AA1163" s="347"/>
      <c r="AB1163" s="347"/>
      <c r="AC1163" s="347"/>
      <c r="AD1163" s="347"/>
      <c r="AE1163" s="347"/>
      <c r="AF1163" s="347"/>
      <c r="AG1163" s="347"/>
      <c r="AH1163" s="347"/>
    </row>
    <row r="1164" spans="1:34" s="158" customFormat="1" ht="15" customHeight="1">
      <c r="A1164" s="257">
        <v>31947565</v>
      </c>
      <c r="B1164" s="255" t="s">
        <v>591</v>
      </c>
      <c r="C1164" s="253" t="s">
        <v>1171</v>
      </c>
      <c r="D1164" s="259">
        <v>45122</v>
      </c>
      <c r="E1164" s="254">
        <v>0.83333333333333337</v>
      </c>
      <c r="F1164" s="248" t="s">
        <v>143</v>
      </c>
      <c r="G1164" s="97" t="s">
        <v>23</v>
      </c>
      <c r="H1164" s="247" t="s">
        <v>352</v>
      </c>
      <c r="I1164" s="248" t="s">
        <v>352</v>
      </c>
      <c r="J1164" s="374" t="s">
        <v>352</v>
      </c>
      <c r="K1164" s="399" t="s">
        <v>352</v>
      </c>
      <c r="L1164" s="385"/>
      <c r="M1164" s="385"/>
      <c r="N1164" s="385"/>
      <c r="O1164" s="385"/>
      <c r="P1164" s="385"/>
      <c r="Q1164" s="385"/>
      <c r="R1164" s="385"/>
      <c r="S1164" s="385"/>
      <c r="T1164" s="385"/>
      <c r="U1164" s="385"/>
      <c r="V1164" s="385"/>
      <c r="W1164" s="385"/>
      <c r="X1164" s="385"/>
      <c r="Y1164" s="385"/>
      <c r="Z1164" s="385"/>
      <c r="AA1164" s="347"/>
      <c r="AB1164" s="347"/>
      <c r="AC1164" s="347"/>
      <c r="AD1164" s="347"/>
      <c r="AE1164" s="347"/>
      <c r="AF1164" s="347"/>
      <c r="AG1164" s="347"/>
      <c r="AH1164" s="347"/>
    </row>
    <row r="1165" spans="1:34" s="158" customFormat="1" ht="15" customHeight="1">
      <c r="A1165" s="250">
        <v>31969635</v>
      </c>
      <c r="B1165" s="250" t="s">
        <v>386</v>
      </c>
      <c r="C1165" s="250" t="s">
        <v>1124</v>
      </c>
      <c r="D1165" s="258">
        <v>45100</v>
      </c>
      <c r="E1165" s="251">
        <v>0.5</v>
      </c>
      <c r="F1165" s="247" t="s">
        <v>157</v>
      </c>
      <c r="G1165" s="159" t="s">
        <v>23</v>
      </c>
      <c r="H1165" s="247" t="s">
        <v>352</v>
      </c>
      <c r="I1165" s="248" t="s">
        <v>352</v>
      </c>
      <c r="J1165" s="374" t="s">
        <v>352</v>
      </c>
      <c r="K1165" s="399" t="s">
        <v>352</v>
      </c>
      <c r="L1165" s="385"/>
      <c r="M1165" s="385"/>
      <c r="N1165" s="385"/>
      <c r="O1165" s="385"/>
      <c r="P1165" s="385"/>
      <c r="Q1165" s="385"/>
      <c r="R1165" s="385"/>
      <c r="S1165" s="385"/>
      <c r="T1165" s="385"/>
      <c r="U1165" s="385"/>
      <c r="V1165" s="385"/>
      <c r="W1165" s="385"/>
      <c r="X1165" s="385"/>
      <c r="Y1165" s="385"/>
      <c r="Z1165" s="385"/>
      <c r="AA1165" s="347"/>
      <c r="AB1165" s="347"/>
      <c r="AC1165" s="347"/>
      <c r="AD1165" s="347"/>
      <c r="AE1165" s="347"/>
      <c r="AF1165" s="347"/>
      <c r="AG1165" s="347"/>
      <c r="AH1165" s="347"/>
    </row>
    <row r="1166" spans="1:34" s="158" customFormat="1" ht="15" customHeight="1">
      <c r="A1166" s="250">
        <v>31969881</v>
      </c>
      <c r="B1166" s="250" t="s">
        <v>354</v>
      </c>
      <c r="C1166" s="250" t="s">
        <v>1172</v>
      </c>
      <c r="D1166" s="258">
        <v>45139</v>
      </c>
      <c r="E1166" s="251">
        <v>0.375</v>
      </c>
      <c r="F1166" s="247" t="s">
        <v>1092</v>
      </c>
      <c r="G1166" s="159" t="s">
        <v>23</v>
      </c>
      <c r="H1166" s="247" t="s">
        <v>352</v>
      </c>
      <c r="I1166" s="248" t="s">
        <v>352</v>
      </c>
      <c r="J1166" s="374" t="s">
        <v>352</v>
      </c>
      <c r="K1166" s="399" t="s">
        <v>352</v>
      </c>
      <c r="L1166" s="385"/>
      <c r="M1166" s="385"/>
      <c r="N1166" s="385"/>
      <c r="O1166" s="385"/>
      <c r="P1166" s="385"/>
      <c r="Q1166" s="385"/>
      <c r="R1166" s="385"/>
      <c r="S1166" s="385"/>
      <c r="T1166" s="385"/>
      <c r="U1166" s="385"/>
      <c r="V1166" s="385"/>
      <c r="W1166" s="385"/>
      <c r="X1166" s="385"/>
      <c r="Y1166" s="385"/>
      <c r="Z1166" s="385"/>
      <c r="AA1166" s="347"/>
      <c r="AB1166" s="347"/>
      <c r="AC1166" s="347"/>
      <c r="AD1166" s="347"/>
      <c r="AE1166" s="347"/>
      <c r="AF1166" s="347"/>
      <c r="AG1166" s="347"/>
      <c r="AH1166" s="347"/>
    </row>
    <row r="1167" spans="1:34" s="158" customFormat="1" ht="15" customHeight="1">
      <c r="A1167" s="250">
        <v>31966313</v>
      </c>
      <c r="B1167" s="250" t="s">
        <v>354</v>
      </c>
      <c r="C1167" s="250" t="s">
        <v>1173</v>
      </c>
      <c r="D1167" s="258">
        <v>45105</v>
      </c>
      <c r="E1167" s="251">
        <v>0.625</v>
      </c>
      <c r="F1167" s="247" t="s">
        <v>143</v>
      </c>
      <c r="G1167" s="159" t="s">
        <v>23</v>
      </c>
      <c r="H1167" s="247" t="s">
        <v>352</v>
      </c>
      <c r="I1167" s="248" t="s">
        <v>352</v>
      </c>
      <c r="J1167" s="374" t="s">
        <v>352</v>
      </c>
      <c r="K1167" s="399" t="s">
        <v>352</v>
      </c>
      <c r="L1167" s="385"/>
      <c r="M1167" s="385"/>
      <c r="N1167" s="385"/>
      <c r="O1167" s="385"/>
      <c r="P1167" s="385"/>
      <c r="Q1167" s="385"/>
      <c r="R1167" s="385"/>
      <c r="S1167" s="385"/>
      <c r="T1167" s="385"/>
      <c r="U1167" s="385"/>
      <c r="V1167" s="385"/>
      <c r="W1167" s="385"/>
      <c r="X1167" s="385"/>
      <c r="Y1167" s="385"/>
      <c r="Z1167" s="385"/>
      <c r="AA1167" s="347"/>
      <c r="AB1167" s="347"/>
      <c r="AC1167" s="347"/>
      <c r="AD1167" s="347"/>
      <c r="AE1167" s="347"/>
      <c r="AF1167" s="347"/>
      <c r="AG1167" s="347"/>
      <c r="AH1167" s="347"/>
    </row>
    <row r="1168" spans="1:34" s="158" customFormat="1" ht="15" customHeight="1">
      <c r="A1168" s="250">
        <v>31967532</v>
      </c>
      <c r="B1168" s="250" t="s">
        <v>591</v>
      </c>
      <c r="C1168" s="250" t="s">
        <v>1174</v>
      </c>
      <c r="D1168" s="258">
        <v>45108</v>
      </c>
      <c r="E1168" s="251">
        <v>0.66666666666666663</v>
      </c>
      <c r="F1168" s="247" t="s">
        <v>143</v>
      </c>
      <c r="G1168" s="159" t="s">
        <v>23</v>
      </c>
      <c r="H1168" s="247" t="s">
        <v>352</v>
      </c>
      <c r="I1168" s="248" t="s">
        <v>352</v>
      </c>
      <c r="J1168" s="374" t="s">
        <v>352</v>
      </c>
      <c r="K1168" s="399" t="s">
        <v>352</v>
      </c>
      <c r="L1168" s="385"/>
      <c r="M1168" s="385"/>
      <c r="N1168" s="385"/>
      <c r="O1168" s="385"/>
      <c r="P1168" s="385"/>
      <c r="Q1168" s="385"/>
      <c r="R1168" s="385"/>
      <c r="S1168" s="385"/>
      <c r="T1168" s="385"/>
      <c r="U1168" s="385"/>
      <c r="V1168" s="385"/>
      <c r="W1168" s="385"/>
      <c r="X1168" s="385"/>
      <c r="Y1168" s="385"/>
      <c r="Z1168" s="385"/>
      <c r="AA1168" s="347"/>
      <c r="AB1168" s="347"/>
      <c r="AC1168" s="347"/>
      <c r="AD1168" s="347"/>
      <c r="AE1168" s="347"/>
      <c r="AF1168" s="347"/>
      <c r="AG1168" s="347"/>
      <c r="AH1168" s="347"/>
    </row>
    <row r="1169" spans="1:34" s="158" customFormat="1" ht="15" customHeight="1">
      <c r="A1169" s="250">
        <v>31969896</v>
      </c>
      <c r="B1169" s="250" t="s">
        <v>687</v>
      </c>
      <c r="C1169" s="250" t="s">
        <v>1175</v>
      </c>
      <c r="D1169" s="258">
        <v>45135</v>
      </c>
      <c r="E1169" s="251">
        <v>0.33333333333333331</v>
      </c>
      <c r="F1169" s="247" t="s">
        <v>154</v>
      </c>
      <c r="G1169" s="159" t="s">
        <v>23</v>
      </c>
      <c r="H1169" s="247" t="s">
        <v>352</v>
      </c>
      <c r="I1169" s="248" t="s">
        <v>352</v>
      </c>
      <c r="J1169" s="374" t="s">
        <v>352</v>
      </c>
      <c r="K1169" s="399" t="s">
        <v>352</v>
      </c>
      <c r="L1169" s="385"/>
      <c r="M1169" s="385"/>
      <c r="N1169" s="385"/>
      <c r="O1169" s="385"/>
      <c r="P1169" s="385"/>
      <c r="Q1169" s="385"/>
      <c r="R1169" s="385"/>
      <c r="S1169" s="385"/>
      <c r="T1169" s="385"/>
      <c r="U1169" s="385"/>
      <c r="V1169" s="385"/>
      <c r="W1169" s="385"/>
      <c r="X1169" s="385"/>
      <c r="Y1169" s="385"/>
      <c r="Z1169" s="385"/>
      <c r="AA1169" s="347"/>
      <c r="AB1169" s="347"/>
      <c r="AC1169" s="347"/>
      <c r="AD1169" s="347"/>
      <c r="AE1169" s="347"/>
      <c r="AF1169" s="347"/>
      <c r="AG1169" s="347"/>
      <c r="AH1169" s="347"/>
    </row>
    <row r="1170" spans="1:34" s="158" customFormat="1" ht="15" customHeight="1">
      <c r="A1170" s="250">
        <v>31970645</v>
      </c>
      <c r="B1170" s="250" t="s">
        <v>687</v>
      </c>
      <c r="C1170" s="250" t="s">
        <v>1175</v>
      </c>
      <c r="D1170" s="258">
        <v>45135</v>
      </c>
      <c r="E1170" s="251">
        <v>0.33333333333333331</v>
      </c>
      <c r="F1170" s="247" t="s">
        <v>154</v>
      </c>
      <c r="G1170" s="159" t="s">
        <v>23</v>
      </c>
      <c r="H1170" s="247" t="s">
        <v>352</v>
      </c>
      <c r="I1170" s="248" t="s">
        <v>352</v>
      </c>
      <c r="J1170" s="374" t="s">
        <v>352</v>
      </c>
      <c r="K1170" s="399" t="s">
        <v>352</v>
      </c>
      <c r="L1170" s="385"/>
      <c r="M1170" s="385"/>
      <c r="N1170" s="385"/>
      <c r="O1170" s="385"/>
      <c r="P1170" s="385"/>
      <c r="Q1170" s="385"/>
      <c r="R1170" s="385"/>
      <c r="S1170" s="385"/>
      <c r="T1170" s="385"/>
      <c r="U1170" s="385"/>
      <c r="V1170" s="385"/>
      <c r="W1170" s="385"/>
      <c r="X1170" s="385"/>
      <c r="Y1170" s="385"/>
      <c r="Z1170" s="385"/>
      <c r="AA1170" s="347"/>
      <c r="AB1170" s="347"/>
      <c r="AC1170" s="347"/>
      <c r="AD1170" s="347"/>
      <c r="AE1170" s="347"/>
      <c r="AF1170" s="347"/>
      <c r="AG1170" s="347"/>
      <c r="AH1170" s="347"/>
    </row>
    <row r="1171" spans="1:34" s="158" customFormat="1" ht="15" customHeight="1">
      <c r="A1171" s="250">
        <v>31970675</v>
      </c>
      <c r="B1171" s="250" t="s">
        <v>687</v>
      </c>
      <c r="C1171" s="250" t="s">
        <v>1175</v>
      </c>
      <c r="D1171" s="258">
        <v>45135</v>
      </c>
      <c r="E1171" s="251">
        <v>0.33333333333333331</v>
      </c>
      <c r="F1171" s="247" t="s">
        <v>154</v>
      </c>
      <c r="G1171" s="159" t="s">
        <v>23</v>
      </c>
      <c r="H1171" s="262" t="s">
        <v>352</v>
      </c>
      <c r="I1171" s="248" t="s">
        <v>352</v>
      </c>
      <c r="J1171" s="374" t="s">
        <v>352</v>
      </c>
      <c r="K1171" s="399" t="s">
        <v>352</v>
      </c>
      <c r="L1171" s="385"/>
      <c r="M1171" s="385"/>
      <c r="N1171" s="385"/>
      <c r="O1171" s="385"/>
      <c r="P1171" s="385"/>
      <c r="Q1171" s="385"/>
      <c r="R1171" s="385"/>
      <c r="S1171" s="385"/>
      <c r="T1171" s="385"/>
      <c r="U1171" s="385"/>
      <c r="V1171" s="385"/>
      <c r="W1171" s="385"/>
      <c r="X1171" s="385"/>
      <c r="Y1171" s="385"/>
      <c r="Z1171" s="385"/>
      <c r="AA1171" s="347"/>
      <c r="AB1171" s="347"/>
      <c r="AC1171" s="347"/>
      <c r="AD1171" s="347"/>
      <c r="AE1171" s="347"/>
      <c r="AF1171" s="347"/>
      <c r="AG1171" s="347"/>
      <c r="AH1171" s="347"/>
    </row>
    <row r="1172" spans="1:34" s="158" customFormat="1" ht="15" customHeight="1">
      <c r="A1172" s="250">
        <v>31980135</v>
      </c>
      <c r="B1172" s="250" t="s">
        <v>15</v>
      </c>
      <c r="C1172" s="250" t="s">
        <v>1143</v>
      </c>
      <c r="D1172" s="258">
        <v>45105</v>
      </c>
      <c r="E1172" s="251">
        <v>0.375</v>
      </c>
      <c r="F1172" s="247" t="s">
        <v>143</v>
      </c>
      <c r="G1172" s="159" t="s">
        <v>23</v>
      </c>
      <c r="H1172" s="262" t="s">
        <v>352</v>
      </c>
      <c r="I1172" s="248" t="s">
        <v>352</v>
      </c>
      <c r="J1172" s="374" t="s">
        <v>352</v>
      </c>
      <c r="K1172" s="399" t="s">
        <v>352</v>
      </c>
      <c r="L1172" s="385"/>
      <c r="M1172" s="385"/>
      <c r="N1172" s="385"/>
      <c r="O1172" s="385"/>
      <c r="P1172" s="385"/>
      <c r="Q1172" s="385"/>
      <c r="R1172" s="385"/>
      <c r="S1172" s="385"/>
      <c r="T1172" s="385"/>
      <c r="U1172" s="385"/>
      <c r="V1172" s="385"/>
      <c r="W1172" s="385"/>
      <c r="X1172" s="385"/>
      <c r="Y1172" s="385"/>
      <c r="Z1172" s="385"/>
      <c r="AA1172" s="347"/>
      <c r="AB1172" s="347"/>
      <c r="AC1172" s="347"/>
      <c r="AD1172" s="347"/>
      <c r="AE1172" s="347"/>
      <c r="AF1172" s="347"/>
      <c r="AG1172" s="347"/>
      <c r="AH1172" s="347"/>
    </row>
    <row r="1173" spans="1:34" s="158" customFormat="1" ht="15" customHeight="1">
      <c r="A1173" s="250">
        <v>31983803</v>
      </c>
      <c r="B1173" s="250" t="s">
        <v>11</v>
      </c>
      <c r="C1173" s="250" t="s">
        <v>1176</v>
      </c>
      <c r="D1173" s="258">
        <v>45137</v>
      </c>
      <c r="E1173" s="251">
        <v>0.41666666666666669</v>
      </c>
      <c r="F1173" s="247" t="s">
        <v>157</v>
      </c>
      <c r="G1173" s="159" t="s">
        <v>23</v>
      </c>
      <c r="H1173" s="262" t="s">
        <v>352</v>
      </c>
      <c r="I1173" s="248" t="s">
        <v>352</v>
      </c>
      <c r="J1173" s="374" t="s">
        <v>352</v>
      </c>
      <c r="K1173" s="399" t="s">
        <v>352</v>
      </c>
      <c r="L1173" s="385"/>
      <c r="M1173" s="385"/>
      <c r="N1173" s="385"/>
      <c r="O1173" s="385"/>
      <c r="P1173" s="385"/>
      <c r="Q1173" s="385"/>
      <c r="R1173" s="385"/>
      <c r="S1173" s="385"/>
      <c r="T1173" s="385"/>
      <c r="U1173" s="385"/>
      <c r="V1173" s="385"/>
      <c r="W1173" s="385"/>
      <c r="X1173" s="385"/>
      <c r="Y1173" s="385"/>
      <c r="Z1173" s="385"/>
      <c r="AA1173" s="347"/>
      <c r="AB1173" s="347"/>
      <c r="AC1173" s="347"/>
      <c r="AD1173" s="347"/>
      <c r="AE1173" s="347"/>
      <c r="AF1173" s="347"/>
      <c r="AG1173" s="347"/>
      <c r="AH1173" s="347"/>
    </row>
    <row r="1174" spans="1:34" s="158" customFormat="1" ht="15" customHeight="1">
      <c r="A1174" s="250">
        <v>31986592</v>
      </c>
      <c r="B1174" s="250" t="s">
        <v>354</v>
      </c>
      <c r="C1174" s="250" t="s">
        <v>1177</v>
      </c>
      <c r="D1174" s="258">
        <v>45132</v>
      </c>
      <c r="E1174" s="251">
        <v>0.625</v>
      </c>
      <c r="F1174" s="247" t="s">
        <v>143</v>
      </c>
      <c r="G1174" s="159" t="s">
        <v>23</v>
      </c>
      <c r="H1174" s="262" t="s">
        <v>352</v>
      </c>
      <c r="I1174" s="248" t="s">
        <v>352</v>
      </c>
      <c r="J1174" s="374" t="s">
        <v>352</v>
      </c>
      <c r="K1174" s="399" t="s">
        <v>352</v>
      </c>
      <c r="L1174" s="385"/>
      <c r="M1174" s="385"/>
      <c r="N1174" s="385"/>
      <c r="O1174" s="385"/>
      <c r="P1174" s="385"/>
      <c r="Q1174" s="385"/>
      <c r="R1174" s="385"/>
      <c r="S1174" s="385"/>
      <c r="T1174" s="385"/>
      <c r="U1174" s="385"/>
      <c r="V1174" s="385"/>
      <c r="W1174" s="385"/>
      <c r="X1174" s="385"/>
      <c r="Y1174" s="385"/>
      <c r="Z1174" s="385"/>
      <c r="AA1174" s="347"/>
      <c r="AB1174" s="347"/>
      <c r="AC1174" s="347"/>
      <c r="AD1174" s="347"/>
      <c r="AE1174" s="347"/>
      <c r="AF1174" s="347"/>
      <c r="AG1174" s="347"/>
      <c r="AH1174" s="347"/>
    </row>
    <row r="1175" spans="1:34" s="158" customFormat="1" ht="15" customHeight="1">
      <c r="A1175" s="250">
        <v>31986611</v>
      </c>
      <c r="B1175" s="250" t="s">
        <v>189</v>
      </c>
      <c r="C1175" s="250" t="s">
        <v>1178</v>
      </c>
      <c r="D1175" s="258">
        <v>45141</v>
      </c>
      <c r="E1175" s="251">
        <v>0.625</v>
      </c>
      <c r="F1175" s="247" t="s">
        <v>157</v>
      </c>
      <c r="G1175" s="159" t="s">
        <v>23</v>
      </c>
      <c r="H1175" s="262" t="s">
        <v>352</v>
      </c>
      <c r="I1175" s="248" t="s">
        <v>352</v>
      </c>
      <c r="J1175" s="374" t="s">
        <v>352</v>
      </c>
      <c r="K1175" s="399" t="s">
        <v>352</v>
      </c>
      <c r="L1175" s="385"/>
      <c r="M1175" s="385"/>
      <c r="N1175" s="385"/>
      <c r="O1175" s="385"/>
      <c r="P1175" s="385"/>
      <c r="Q1175" s="385"/>
      <c r="R1175" s="385"/>
      <c r="S1175" s="385"/>
      <c r="T1175" s="385"/>
      <c r="U1175" s="385"/>
      <c r="V1175" s="385"/>
      <c r="W1175" s="385"/>
      <c r="X1175" s="385"/>
      <c r="Y1175" s="385"/>
      <c r="Z1175" s="385"/>
      <c r="AA1175" s="347"/>
      <c r="AB1175" s="347"/>
      <c r="AC1175" s="347"/>
      <c r="AD1175" s="347"/>
      <c r="AE1175" s="347"/>
      <c r="AF1175" s="347"/>
      <c r="AG1175" s="347"/>
      <c r="AH1175" s="347"/>
    </row>
    <row r="1176" spans="1:34" s="158" customFormat="1" ht="15" customHeight="1">
      <c r="A1176" s="244">
        <v>31989459</v>
      </c>
      <c r="B1176" s="244" t="s">
        <v>451</v>
      </c>
      <c r="C1176" s="244" t="s">
        <v>1179</v>
      </c>
      <c r="D1176" s="249">
        <v>45129</v>
      </c>
      <c r="E1176" s="245">
        <v>0.45833333333333331</v>
      </c>
      <c r="F1176" s="246" t="s">
        <v>1092</v>
      </c>
      <c r="G1176" s="109" t="s">
        <v>23</v>
      </c>
      <c r="H1176" s="262" t="s">
        <v>352</v>
      </c>
      <c r="I1176" s="248" t="s">
        <v>352</v>
      </c>
      <c r="J1176" s="374" t="s">
        <v>352</v>
      </c>
      <c r="K1176" s="399" t="s">
        <v>352</v>
      </c>
      <c r="L1176" s="385"/>
      <c r="M1176" s="385"/>
      <c r="N1176" s="385"/>
      <c r="O1176" s="385"/>
      <c r="P1176" s="385"/>
      <c r="Q1176" s="385"/>
      <c r="R1176" s="385"/>
      <c r="S1176" s="385"/>
      <c r="T1176" s="385"/>
      <c r="U1176" s="385"/>
      <c r="V1176" s="385"/>
      <c r="W1176" s="385"/>
      <c r="X1176" s="385"/>
      <c r="Y1176" s="385"/>
      <c r="Z1176" s="385"/>
      <c r="AA1176" s="347"/>
      <c r="AB1176" s="347"/>
      <c r="AC1176" s="347"/>
      <c r="AD1176" s="347"/>
      <c r="AE1176" s="347"/>
      <c r="AF1176" s="347"/>
      <c r="AG1176" s="347"/>
      <c r="AH1176" s="347"/>
    </row>
    <row r="1177" spans="1:34" s="158" customFormat="1" ht="15" customHeight="1">
      <c r="A1177" s="244">
        <v>31993011</v>
      </c>
      <c r="B1177" s="244" t="s">
        <v>15</v>
      </c>
      <c r="C1177" s="244" t="s">
        <v>207</v>
      </c>
      <c r="D1177" s="249">
        <v>45109</v>
      </c>
      <c r="E1177" s="245">
        <v>0.375</v>
      </c>
      <c r="F1177" s="246" t="s">
        <v>180</v>
      </c>
      <c r="G1177" s="109" t="s">
        <v>23</v>
      </c>
      <c r="H1177" s="262" t="s">
        <v>352</v>
      </c>
      <c r="I1177" s="248" t="s">
        <v>352</v>
      </c>
      <c r="J1177" s="374" t="s">
        <v>352</v>
      </c>
      <c r="K1177" s="399" t="s">
        <v>352</v>
      </c>
      <c r="L1177" s="385"/>
      <c r="M1177" s="385"/>
      <c r="N1177" s="385"/>
      <c r="O1177" s="385"/>
      <c r="P1177" s="385"/>
      <c r="Q1177" s="385"/>
      <c r="R1177" s="385"/>
      <c r="S1177" s="385"/>
      <c r="T1177" s="385"/>
      <c r="U1177" s="385"/>
      <c r="V1177" s="385"/>
      <c r="W1177" s="385"/>
      <c r="X1177" s="385"/>
      <c r="Y1177" s="385"/>
      <c r="Z1177" s="385"/>
      <c r="AA1177" s="347"/>
      <c r="AB1177" s="347"/>
      <c r="AC1177" s="347"/>
      <c r="AD1177" s="347"/>
      <c r="AE1177" s="347"/>
      <c r="AF1177" s="347"/>
      <c r="AG1177" s="347"/>
      <c r="AH1177" s="347"/>
    </row>
    <row r="1178" spans="1:34" s="158" customFormat="1" ht="15" customHeight="1">
      <c r="A1178" s="244">
        <v>31993027</v>
      </c>
      <c r="B1178" s="244" t="s">
        <v>15</v>
      </c>
      <c r="C1178" s="244" t="s">
        <v>207</v>
      </c>
      <c r="D1178" s="249">
        <v>45109</v>
      </c>
      <c r="E1178" s="245">
        <v>0.375</v>
      </c>
      <c r="F1178" s="246" t="s">
        <v>143</v>
      </c>
      <c r="G1178" s="109" t="s">
        <v>23</v>
      </c>
      <c r="H1178" s="262" t="s">
        <v>352</v>
      </c>
      <c r="I1178" s="248" t="s">
        <v>352</v>
      </c>
      <c r="J1178" s="374" t="s">
        <v>352</v>
      </c>
      <c r="K1178" s="399" t="s">
        <v>352</v>
      </c>
      <c r="L1178" s="385"/>
      <c r="M1178" s="385"/>
      <c r="N1178" s="385"/>
      <c r="O1178" s="385"/>
      <c r="P1178" s="385"/>
      <c r="Q1178" s="385"/>
      <c r="R1178" s="385"/>
      <c r="S1178" s="385"/>
      <c r="T1178" s="385"/>
      <c r="U1178" s="385"/>
      <c r="V1178" s="385"/>
      <c r="W1178" s="385"/>
      <c r="X1178" s="385"/>
      <c r="Y1178" s="385"/>
      <c r="Z1178" s="385"/>
      <c r="AA1178" s="347"/>
      <c r="AB1178" s="347"/>
      <c r="AC1178" s="347"/>
      <c r="AD1178" s="347"/>
      <c r="AE1178" s="347"/>
      <c r="AF1178" s="347"/>
      <c r="AG1178" s="347"/>
      <c r="AH1178" s="347"/>
    </row>
    <row r="1179" spans="1:34" s="158" customFormat="1" ht="15" customHeight="1">
      <c r="A1179" s="244">
        <v>31999025</v>
      </c>
      <c r="B1179" s="244" t="s">
        <v>132</v>
      </c>
      <c r="C1179" s="244" t="s">
        <v>1145</v>
      </c>
      <c r="D1179" s="249">
        <v>45109</v>
      </c>
      <c r="E1179" s="245">
        <v>0.625</v>
      </c>
      <c r="F1179" s="246" t="s">
        <v>143</v>
      </c>
      <c r="G1179" s="109" t="s">
        <v>23</v>
      </c>
      <c r="H1179" s="262" t="s">
        <v>352</v>
      </c>
      <c r="I1179" s="248" t="s">
        <v>352</v>
      </c>
      <c r="J1179" s="374" t="s">
        <v>352</v>
      </c>
      <c r="K1179" s="399" t="s">
        <v>352</v>
      </c>
      <c r="L1179" s="385"/>
      <c r="M1179" s="385"/>
      <c r="N1179" s="385"/>
      <c r="O1179" s="385"/>
      <c r="P1179" s="385"/>
      <c r="Q1179" s="385"/>
      <c r="R1179" s="385"/>
      <c r="S1179" s="385"/>
      <c r="T1179" s="385"/>
      <c r="U1179" s="385"/>
      <c r="V1179" s="385"/>
      <c r="W1179" s="385"/>
      <c r="X1179" s="385"/>
      <c r="Y1179" s="385"/>
      <c r="Z1179" s="385"/>
      <c r="AA1179" s="347"/>
      <c r="AB1179" s="347"/>
      <c r="AC1179" s="347"/>
      <c r="AD1179" s="347"/>
      <c r="AE1179" s="347"/>
      <c r="AF1179" s="347"/>
      <c r="AG1179" s="347"/>
      <c r="AH1179" s="347"/>
    </row>
    <row r="1180" spans="1:34" s="158" customFormat="1" ht="15" customHeight="1">
      <c r="A1180" s="244">
        <v>32000935</v>
      </c>
      <c r="B1180" s="244" t="s">
        <v>132</v>
      </c>
      <c r="C1180" s="244" t="s">
        <v>1180</v>
      </c>
      <c r="D1180" s="249">
        <v>45143</v>
      </c>
      <c r="E1180" s="245">
        <v>0.375</v>
      </c>
      <c r="F1180" s="246" t="s">
        <v>143</v>
      </c>
      <c r="G1180" s="109" t="s">
        <v>23</v>
      </c>
      <c r="H1180" s="262" t="s">
        <v>352</v>
      </c>
      <c r="I1180" s="248" t="s">
        <v>352</v>
      </c>
      <c r="J1180" s="374" t="s">
        <v>352</v>
      </c>
      <c r="K1180" s="399" t="s">
        <v>352</v>
      </c>
      <c r="L1180" s="385"/>
      <c r="M1180" s="385"/>
      <c r="N1180" s="385"/>
      <c r="O1180" s="385"/>
      <c r="P1180" s="385"/>
      <c r="Q1180" s="385"/>
      <c r="R1180" s="385"/>
      <c r="S1180" s="385"/>
      <c r="T1180" s="385"/>
      <c r="U1180" s="385"/>
      <c r="V1180" s="385"/>
      <c r="W1180" s="385"/>
      <c r="X1180" s="385"/>
      <c r="Y1180" s="385"/>
      <c r="Z1180" s="385"/>
      <c r="AA1180" s="347"/>
      <c r="AB1180" s="347"/>
      <c r="AC1180" s="347"/>
      <c r="AD1180" s="347"/>
      <c r="AE1180" s="347"/>
      <c r="AF1180" s="347"/>
      <c r="AG1180" s="347"/>
      <c r="AH1180" s="347"/>
    </row>
    <row r="1181" spans="1:34" s="158" customFormat="1" ht="15" customHeight="1">
      <c r="A1181" s="244">
        <v>32007120</v>
      </c>
      <c r="B1181" s="244" t="s">
        <v>591</v>
      </c>
      <c r="C1181" s="244" t="s">
        <v>1181</v>
      </c>
      <c r="D1181" s="249">
        <v>45102</v>
      </c>
      <c r="E1181" s="245">
        <v>0.41666666666666669</v>
      </c>
      <c r="F1181" s="246" t="s">
        <v>157</v>
      </c>
      <c r="G1181" s="109" t="s">
        <v>23</v>
      </c>
      <c r="H1181" s="246" t="s">
        <v>833</v>
      </c>
      <c r="I1181" s="263" t="s">
        <v>352</v>
      </c>
      <c r="J1181" s="374" t="s">
        <v>352</v>
      </c>
      <c r="K1181" s="399" t="s">
        <v>352</v>
      </c>
      <c r="L1181" s="385"/>
      <c r="M1181" s="385"/>
      <c r="N1181" s="385"/>
      <c r="O1181" s="385"/>
      <c r="P1181" s="385"/>
      <c r="Q1181" s="385"/>
      <c r="R1181" s="385"/>
      <c r="S1181" s="385"/>
      <c r="T1181" s="385"/>
      <c r="U1181" s="385"/>
      <c r="V1181" s="385"/>
      <c r="W1181" s="385"/>
      <c r="X1181" s="385"/>
      <c r="Y1181" s="385"/>
      <c r="Z1181" s="385"/>
      <c r="AA1181" s="347"/>
      <c r="AB1181" s="347"/>
      <c r="AC1181" s="347"/>
      <c r="AD1181" s="347"/>
      <c r="AE1181" s="347"/>
      <c r="AF1181" s="347"/>
      <c r="AG1181" s="347"/>
      <c r="AH1181" s="347"/>
    </row>
    <row r="1182" spans="1:34" s="158" customFormat="1" ht="15" customHeight="1">
      <c r="A1182" s="244">
        <v>32012703</v>
      </c>
      <c r="B1182" s="244" t="s">
        <v>687</v>
      </c>
      <c r="C1182" s="244" t="s">
        <v>1182</v>
      </c>
      <c r="D1182" s="249">
        <v>45145</v>
      </c>
      <c r="E1182" s="245">
        <v>0.41666666666666669</v>
      </c>
      <c r="F1182" s="246" t="s">
        <v>154</v>
      </c>
      <c r="G1182" s="109" t="s">
        <v>23</v>
      </c>
      <c r="H1182" s="262" t="s">
        <v>352</v>
      </c>
      <c r="I1182" s="263" t="s">
        <v>352</v>
      </c>
      <c r="J1182" s="374" t="s">
        <v>352</v>
      </c>
      <c r="K1182" s="399" t="s">
        <v>352</v>
      </c>
      <c r="L1182" s="385"/>
      <c r="M1182" s="385"/>
      <c r="N1182" s="385"/>
      <c r="O1182" s="385"/>
      <c r="P1182" s="385"/>
      <c r="Q1182" s="385"/>
      <c r="R1182" s="385"/>
      <c r="S1182" s="385"/>
      <c r="T1182" s="385"/>
      <c r="U1182" s="385"/>
      <c r="V1182" s="385"/>
      <c r="W1182" s="385"/>
      <c r="X1182" s="385"/>
      <c r="Y1182" s="385"/>
      <c r="Z1182" s="385"/>
      <c r="AA1182" s="347"/>
      <c r="AB1182" s="347"/>
      <c r="AC1182" s="347"/>
      <c r="AD1182" s="347"/>
      <c r="AE1182" s="347"/>
      <c r="AF1182" s="347"/>
      <c r="AG1182" s="347"/>
      <c r="AH1182" s="347"/>
    </row>
    <row r="1183" spans="1:34" s="158" customFormat="1" ht="15" customHeight="1">
      <c r="A1183" s="244">
        <v>32013859</v>
      </c>
      <c r="B1183" s="244" t="s">
        <v>354</v>
      </c>
      <c r="C1183" s="264">
        <v>45043</v>
      </c>
      <c r="D1183" s="249">
        <v>45118</v>
      </c>
      <c r="E1183" s="245">
        <v>0.66666666666666663</v>
      </c>
      <c r="F1183" s="246" t="s">
        <v>143</v>
      </c>
      <c r="G1183" s="109" t="s">
        <v>23</v>
      </c>
      <c r="H1183" s="262" t="s">
        <v>352</v>
      </c>
      <c r="I1183" s="263" t="s">
        <v>352</v>
      </c>
      <c r="J1183" s="374" t="s">
        <v>352</v>
      </c>
      <c r="K1183" s="399" t="s">
        <v>352</v>
      </c>
      <c r="L1183" s="385"/>
      <c r="M1183" s="385"/>
      <c r="N1183" s="385"/>
      <c r="O1183" s="385"/>
      <c r="P1183" s="385"/>
      <c r="Q1183" s="385"/>
      <c r="R1183" s="385"/>
      <c r="S1183" s="385"/>
      <c r="T1183" s="385"/>
      <c r="U1183" s="385"/>
      <c r="V1183" s="385"/>
      <c r="W1183" s="385"/>
      <c r="X1183" s="385"/>
      <c r="Y1183" s="385"/>
      <c r="Z1183" s="385"/>
      <c r="AA1183" s="347"/>
      <c r="AB1183" s="347"/>
      <c r="AC1183" s="347"/>
      <c r="AD1183" s="347"/>
      <c r="AE1183" s="347"/>
      <c r="AF1183" s="347"/>
      <c r="AG1183" s="347"/>
      <c r="AH1183" s="347"/>
    </row>
    <row r="1184" spans="1:34" s="158" customFormat="1" ht="15" customHeight="1">
      <c r="A1184" s="250">
        <v>32019374</v>
      </c>
      <c r="B1184" s="250" t="s">
        <v>15</v>
      </c>
      <c r="C1184" s="250" t="s">
        <v>996</v>
      </c>
      <c r="D1184" s="258">
        <v>45116</v>
      </c>
      <c r="E1184" s="251">
        <v>0.45833333333333331</v>
      </c>
      <c r="F1184" s="247" t="s">
        <v>180</v>
      </c>
      <c r="G1184" s="159" t="s">
        <v>23</v>
      </c>
      <c r="H1184" s="247" t="s">
        <v>352</v>
      </c>
      <c r="I1184" s="248" t="s">
        <v>352</v>
      </c>
      <c r="J1184" s="374" t="s">
        <v>352</v>
      </c>
      <c r="K1184" s="399" t="s">
        <v>352</v>
      </c>
      <c r="L1184" s="385"/>
      <c r="M1184" s="385"/>
      <c r="N1184" s="385"/>
      <c r="O1184" s="385"/>
      <c r="P1184" s="385"/>
      <c r="Q1184" s="385"/>
      <c r="R1184" s="385"/>
      <c r="S1184" s="385"/>
      <c r="T1184" s="385"/>
      <c r="U1184" s="385"/>
      <c r="V1184" s="385"/>
      <c r="W1184" s="385"/>
      <c r="X1184" s="385"/>
      <c r="Y1184" s="385"/>
      <c r="Z1184" s="385"/>
      <c r="AA1184" s="347"/>
      <c r="AB1184" s="347"/>
      <c r="AC1184" s="347"/>
      <c r="AD1184" s="347"/>
      <c r="AE1184" s="347"/>
      <c r="AF1184" s="347"/>
      <c r="AG1184" s="347"/>
      <c r="AH1184" s="347"/>
    </row>
    <row r="1185" spans="1:34" s="158" customFormat="1" ht="15" customHeight="1">
      <c r="A1185" s="250">
        <v>32026646</v>
      </c>
      <c r="B1185" s="250" t="s">
        <v>11</v>
      </c>
      <c r="C1185" s="250" t="s">
        <v>1125</v>
      </c>
      <c r="D1185" s="258">
        <v>45094</v>
      </c>
      <c r="E1185" s="251">
        <v>0.75</v>
      </c>
      <c r="F1185" s="247" t="s">
        <v>143</v>
      </c>
      <c r="G1185" s="159" t="s">
        <v>23</v>
      </c>
      <c r="H1185" s="247" t="s">
        <v>833</v>
      </c>
      <c r="I1185" s="248" t="s">
        <v>352</v>
      </c>
      <c r="J1185" s="374" t="s">
        <v>352</v>
      </c>
      <c r="K1185" s="399" t="s">
        <v>352</v>
      </c>
      <c r="L1185" s="385"/>
      <c r="M1185" s="385"/>
      <c r="N1185" s="385"/>
      <c r="O1185" s="385"/>
      <c r="P1185" s="385"/>
      <c r="Q1185" s="385"/>
      <c r="R1185" s="385"/>
      <c r="S1185" s="385"/>
      <c r="T1185" s="385"/>
      <c r="U1185" s="385"/>
      <c r="V1185" s="385"/>
      <c r="W1185" s="385"/>
      <c r="X1185" s="385"/>
      <c r="Y1185" s="385"/>
      <c r="Z1185" s="385"/>
      <c r="AA1185" s="347"/>
      <c r="AB1185" s="347"/>
      <c r="AC1185" s="347"/>
      <c r="AD1185" s="347"/>
      <c r="AE1185" s="347"/>
      <c r="AF1185" s="347"/>
      <c r="AG1185" s="347"/>
      <c r="AH1185" s="347"/>
    </row>
    <row r="1186" spans="1:34" s="158" customFormat="1" ht="15" customHeight="1">
      <c r="A1186" s="250">
        <v>32030499</v>
      </c>
      <c r="B1186" s="250" t="s">
        <v>176</v>
      </c>
      <c r="C1186" s="250" t="s">
        <v>1183</v>
      </c>
      <c r="D1186" s="258">
        <v>45109</v>
      </c>
      <c r="E1186" s="251">
        <v>0.41666666666666669</v>
      </c>
      <c r="F1186" s="247" t="s">
        <v>180</v>
      </c>
      <c r="G1186" s="159" t="s">
        <v>23</v>
      </c>
      <c r="H1186" s="247" t="s">
        <v>833</v>
      </c>
      <c r="I1186" s="248" t="s">
        <v>352</v>
      </c>
      <c r="J1186" s="374" t="s">
        <v>352</v>
      </c>
      <c r="K1186" s="399" t="s">
        <v>352</v>
      </c>
      <c r="L1186" s="385"/>
      <c r="M1186" s="385"/>
      <c r="N1186" s="385"/>
      <c r="O1186" s="385"/>
      <c r="P1186" s="385"/>
      <c r="Q1186" s="385"/>
      <c r="R1186" s="385"/>
      <c r="S1186" s="385"/>
      <c r="T1186" s="385"/>
      <c r="U1186" s="385"/>
      <c r="V1186" s="385"/>
      <c r="W1186" s="385"/>
      <c r="X1186" s="385"/>
      <c r="Y1186" s="385"/>
      <c r="Z1186" s="385"/>
      <c r="AA1186" s="347"/>
      <c r="AB1186" s="347"/>
      <c r="AC1186" s="347"/>
      <c r="AD1186" s="347"/>
      <c r="AE1186" s="347"/>
      <c r="AF1186" s="347"/>
      <c r="AG1186" s="347"/>
      <c r="AH1186" s="347"/>
    </row>
    <row r="1187" spans="1:34" s="158" customFormat="1" ht="15" customHeight="1">
      <c r="A1187" s="250">
        <v>32030542</v>
      </c>
      <c r="B1187" s="250" t="s">
        <v>660</v>
      </c>
      <c r="C1187" s="250" t="s">
        <v>1184</v>
      </c>
      <c r="D1187" s="258">
        <v>45144</v>
      </c>
      <c r="E1187" s="251">
        <v>0.75</v>
      </c>
      <c r="F1187" s="247" t="s">
        <v>157</v>
      </c>
      <c r="G1187" s="159" t="s">
        <v>23</v>
      </c>
      <c r="H1187" s="247" t="s">
        <v>352</v>
      </c>
      <c r="I1187" s="248" t="s">
        <v>352</v>
      </c>
      <c r="J1187" s="374" t="s">
        <v>352</v>
      </c>
      <c r="K1187" s="399" t="s">
        <v>352</v>
      </c>
      <c r="L1187" s="385"/>
      <c r="M1187" s="385"/>
      <c r="N1187" s="385"/>
      <c r="O1187" s="385"/>
      <c r="P1187" s="385"/>
      <c r="Q1187" s="385"/>
      <c r="R1187" s="385"/>
      <c r="S1187" s="385"/>
      <c r="T1187" s="385"/>
      <c r="U1187" s="385"/>
      <c r="V1187" s="385"/>
      <c r="W1187" s="385"/>
      <c r="X1187" s="385"/>
      <c r="Y1187" s="385"/>
      <c r="Z1187" s="385"/>
      <c r="AA1187" s="347"/>
      <c r="AB1187" s="347"/>
      <c r="AC1187" s="347"/>
      <c r="AD1187" s="347"/>
      <c r="AE1187" s="347"/>
      <c r="AF1187" s="347"/>
      <c r="AG1187" s="347"/>
      <c r="AH1187" s="347"/>
    </row>
    <row r="1188" spans="1:34" s="158" customFormat="1" ht="15" customHeight="1">
      <c r="A1188" s="250">
        <v>32033645</v>
      </c>
      <c r="B1188" s="250" t="s">
        <v>176</v>
      </c>
      <c r="C1188" s="250" t="s">
        <v>1125</v>
      </c>
      <c r="D1188" s="258">
        <v>45109</v>
      </c>
      <c r="E1188" s="251">
        <v>0.75</v>
      </c>
      <c r="F1188" s="247" t="s">
        <v>143</v>
      </c>
      <c r="G1188" s="159" t="s">
        <v>23</v>
      </c>
      <c r="H1188" s="247" t="s">
        <v>833</v>
      </c>
      <c r="I1188" s="248" t="s">
        <v>352</v>
      </c>
      <c r="J1188" s="374" t="s">
        <v>352</v>
      </c>
      <c r="K1188" s="399" t="s">
        <v>352</v>
      </c>
      <c r="L1188" s="385"/>
      <c r="M1188" s="385"/>
      <c r="N1188" s="385"/>
      <c r="O1188" s="385"/>
      <c r="P1188" s="385"/>
      <c r="Q1188" s="385"/>
      <c r="R1188" s="385"/>
      <c r="S1188" s="385"/>
      <c r="T1188" s="385"/>
      <c r="U1188" s="385"/>
      <c r="V1188" s="385"/>
      <c r="W1188" s="385"/>
      <c r="X1188" s="385"/>
      <c r="Y1188" s="385"/>
      <c r="Z1188" s="385"/>
      <c r="AA1188" s="347"/>
      <c r="AB1188" s="347"/>
      <c r="AC1188" s="347"/>
      <c r="AD1188" s="347"/>
      <c r="AE1188" s="347"/>
      <c r="AF1188" s="347"/>
      <c r="AG1188" s="347"/>
      <c r="AH1188" s="347"/>
    </row>
    <row r="1189" spans="1:34" s="158" customFormat="1" ht="15" customHeight="1">
      <c r="A1189" s="250">
        <v>32036545</v>
      </c>
      <c r="B1189" s="250" t="s">
        <v>176</v>
      </c>
      <c r="C1189" s="250" t="s">
        <v>1125</v>
      </c>
      <c r="D1189" s="258">
        <v>45115</v>
      </c>
      <c r="E1189" s="251">
        <v>0.75</v>
      </c>
      <c r="F1189" s="247" t="s">
        <v>143</v>
      </c>
      <c r="G1189" s="159" t="s">
        <v>23</v>
      </c>
      <c r="H1189" s="247" t="s">
        <v>833</v>
      </c>
      <c r="I1189" s="248" t="s">
        <v>352</v>
      </c>
      <c r="J1189" s="374" t="s">
        <v>352</v>
      </c>
      <c r="K1189" s="399" t="s">
        <v>352</v>
      </c>
      <c r="L1189" s="385"/>
      <c r="M1189" s="385"/>
      <c r="N1189" s="385"/>
      <c r="O1189" s="385"/>
      <c r="P1189" s="385"/>
      <c r="Q1189" s="385"/>
      <c r="R1189" s="385"/>
      <c r="S1189" s="385"/>
      <c r="T1189" s="385"/>
      <c r="U1189" s="385"/>
      <c r="V1189" s="385"/>
      <c r="W1189" s="385"/>
      <c r="X1189" s="385"/>
      <c r="Y1189" s="385"/>
      <c r="Z1189" s="385"/>
      <c r="AA1189" s="347"/>
      <c r="AB1189" s="347"/>
      <c r="AC1189" s="347"/>
      <c r="AD1189" s="347"/>
      <c r="AE1189" s="347"/>
      <c r="AF1189" s="347"/>
      <c r="AG1189" s="347"/>
      <c r="AH1189" s="347"/>
    </row>
    <row r="1190" spans="1:34" s="158" customFormat="1" ht="15" customHeight="1">
      <c r="A1190" s="250">
        <v>32038573</v>
      </c>
      <c r="B1190" s="250" t="s">
        <v>354</v>
      </c>
      <c r="C1190" s="250" t="s">
        <v>202</v>
      </c>
      <c r="D1190" s="258">
        <v>45104</v>
      </c>
      <c r="E1190" s="251">
        <v>0.66666666666666663</v>
      </c>
      <c r="F1190" s="247" t="s">
        <v>1092</v>
      </c>
      <c r="G1190" s="159" t="s">
        <v>23</v>
      </c>
      <c r="H1190" s="247" t="s">
        <v>833</v>
      </c>
      <c r="I1190" s="248" t="s">
        <v>352</v>
      </c>
      <c r="J1190" s="374" t="s">
        <v>352</v>
      </c>
      <c r="K1190" s="399" t="s">
        <v>352</v>
      </c>
      <c r="L1190" s="385"/>
      <c r="M1190" s="385"/>
      <c r="N1190" s="385"/>
      <c r="O1190" s="385"/>
      <c r="P1190" s="385"/>
      <c r="Q1190" s="385"/>
      <c r="R1190" s="385"/>
      <c r="S1190" s="385"/>
      <c r="T1190" s="385"/>
      <c r="U1190" s="385"/>
      <c r="V1190" s="385"/>
      <c r="W1190" s="385"/>
      <c r="X1190" s="385"/>
      <c r="Y1190" s="385"/>
      <c r="Z1190" s="385"/>
      <c r="AA1190" s="347"/>
      <c r="AB1190" s="347"/>
      <c r="AC1190" s="347"/>
      <c r="AD1190" s="347"/>
      <c r="AE1190" s="347"/>
      <c r="AF1190" s="347"/>
      <c r="AG1190" s="347"/>
      <c r="AH1190" s="347"/>
    </row>
    <row r="1191" spans="1:34" s="158" customFormat="1" ht="15" customHeight="1">
      <c r="A1191" s="250">
        <v>32040978</v>
      </c>
      <c r="B1191" s="250" t="s">
        <v>264</v>
      </c>
      <c r="C1191" s="250" t="s">
        <v>1185</v>
      </c>
      <c r="D1191" s="258">
        <v>45150</v>
      </c>
      <c r="E1191" s="251">
        <v>0.70833333333333337</v>
      </c>
      <c r="F1191" s="247" t="s">
        <v>157</v>
      </c>
      <c r="G1191" s="159" t="s">
        <v>23</v>
      </c>
      <c r="H1191" s="247" t="s">
        <v>352</v>
      </c>
      <c r="I1191" s="248" t="s">
        <v>352</v>
      </c>
      <c r="J1191" s="374" t="s">
        <v>352</v>
      </c>
      <c r="K1191" s="399" t="s">
        <v>352</v>
      </c>
      <c r="L1191" s="385"/>
      <c r="M1191" s="385"/>
      <c r="N1191" s="385"/>
      <c r="O1191" s="385"/>
      <c r="P1191" s="385"/>
      <c r="Q1191" s="385"/>
      <c r="R1191" s="385"/>
      <c r="S1191" s="385"/>
      <c r="T1191" s="385"/>
      <c r="U1191" s="385"/>
      <c r="V1191" s="385"/>
      <c r="W1191" s="385"/>
      <c r="X1191" s="385"/>
      <c r="Y1191" s="385"/>
      <c r="Z1191" s="385"/>
      <c r="AA1191" s="347"/>
      <c r="AB1191" s="347"/>
      <c r="AC1191" s="347"/>
      <c r="AD1191" s="347"/>
      <c r="AE1191" s="347"/>
      <c r="AF1191" s="347"/>
      <c r="AG1191" s="347"/>
      <c r="AH1191" s="347"/>
    </row>
    <row r="1192" spans="1:34" s="158" customFormat="1" ht="15" customHeight="1">
      <c r="A1192" s="250">
        <v>32044422</v>
      </c>
      <c r="B1192" s="250" t="s">
        <v>354</v>
      </c>
      <c r="C1192" s="250" t="s">
        <v>1186</v>
      </c>
      <c r="D1192" s="258">
        <v>45148</v>
      </c>
      <c r="E1192" s="251">
        <v>0.625</v>
      </c>
      <c r="F1192" s="247" t="s">
        <v>143</v>
      </c>
      <c r="G1192" s="159" t="s">
        <v>23</v>
      </c>
      <c r="H1192" s="247" t="s">
        <v>352</v>
      </c>
      <c r="I1192" s="248" t="s">
        <v>352</v>
      </c>
      <c r="J1192" s="374" t="s">
        <v>352</v>
      </c>
      <c r="K1192" s="399" t="s">
        <v>352</v>
      </c>
      <c r="L1192" s="385"/>
      <c r="M1192" s="385"/>
      <c r="N1192" s="385"/>
      <c r="O1192" s="385"/>
      <c r="P1192" s="385"/>
      <c r="Q1192" s="385"/>
      <c r="R1192" s="385"/>
      <c r="S1192" s="385"/>
      <c r="T1192" s="385"/>
      <c r="U1192" s="385"/>
      <c r="V1192" s="385"/>
      <c r="W1192" s="385"/>
      <c r="X1192" s="385"/>
      <c r="Y1192" s="385"/>
      <c r="Z1192" s="385"/>
      <c r="AA1192" s="347"/>
      <c r="AB1192" s="347"/>
      <c r="AC1192" s="347"/>
      <c r="AD1192" s="347"/>
      <c r="AE1192" s="347"/>
      <c r="AF1192" s="347"/>
      <c r="AG1192" s="347"/>
      <c r="AH1192" s="347"/>
    </row>
    <row r="1193" spans="1:34" s="158" customFormat="1" ht="15" customHeight="1">
      <c r="A1193" s="250">
        <v>32044676</v>
      </c>
      <c r="B1193" s="250" t="s">
        <v>354</v>
      </c>
      <c r="C1193" s="250" t="s">
        <v>1187</v>
      </c>
      <c r="D1193" s="258">
        <v>45141</v>
      </c>
      <c r="E1193" s="251">
        <v>0.66666666666666663</v>
      </c>
      <c r="F1193" s="247" t="s">
        <v>157</v>
      </c>
      <c r="G1193" s="159" t="s">
        <v>23</v>
      </c>
      <c r="H1193" s="247" t="s">
        <v>352</v>
      </c>
      <c r="I1193" s="248" t="s">
        <v>352</v>
      </c>
      <c r="J1193" s="374" t="s">
        <v>352</v>
      </c>
      <c r="K1193" s="399" t="s">
        <v>352</v>
      </c>
      <c r="L1193" s="385"/>
      <c r="M1193" s="385"/>
      <c r="N1193" s="385"/>
      <c r="O1193" s="385"/>
      <c r="P1193" s="385"/>
      <c r="Q1193" s="385"/>
      <c r="R1193" s="385"/>
      <c r="S1193" s="385"/>
      <c r="T1193" s="385"/>
      <c r="U1193" s="385"/>
      <c r="V1193" s="385"/>
      <c r="W1193" s="385"/>
      <c r="X1193" s="385"/>
      <c r="Y1193" s="385"/>
      <c r="Z1193" s="385"/>
      <c r="AA1193" s="347"/>
      <c r="AB1193" s="347"/>
      <c r="AC1193" s="347"/>
      <c r="AD1193" s="347"/>
      <c r="AE1193" s="347"/>
      <c r="AF1193" s="347"/>
      <c r="AG1193" s="347"/>
      <c r="AH1193" s="347"/>
    </row>
    <row r="1194" spans="1:34" s="158" customFormat="1" ht="15" customHeight="1">
      <c r="A1194" s="250">
        <v>32045281</v>
      </c>
      <c r="B1194" s="250" t="s">
        <v>354</v>
      </c>
      <c r="C1194" s="250" t="s">
        <v>1188</v>
      </c>
      <c r="D1194" s="258">
        <v>45135</v>
      </c>
      <c r="E1194" s="251">
        <v>0.66666666666666663</v>
      </c>
      <c r="F1194" s="247" t="s">
        <v>157</v>
      </c>
      <c r="G1194" s="159" t="s">
        <v>23</v>
      </c>
      <c r="H1194" s="247" t="s">
        <v>352</v>
      </c>
      <c r="I1194" s="248" t="s">
        <v>352</v>
      </c>
      <c r="J1194" s="374" t="s">
        <v>352</v>
      </c>
      <c r="K1194" s="399" t="s">
        <v>352</v>
      </c>
      <c r="L1194" s="385"/>
      <c r="M1194" s="385"/>
      <c r="N1194" s="385"/>
      <c r="O1194" s="385"/>
      <c r="P1194" s="385"/>
      <c r="Q1194" s="385"/>
      <c r="R1194" s="385"/>
      <c r="S1194" s="385"/>
      <c r="T1194" s="385"/>
      <c r="U1194" s="385"/>
      <c r="V1194" s="385"/>
      <c r="W1194" s="385"/>
      <c r="X1194" s="385"/>
      <c r="Y1194" s="385"/>
      <c r="Z1194" s="385"/>
      <c r="AA1194" s="347"/>
      <c r="AB1194" s="347"/>
      <c r="AC1194" s="347"/>
      <c r="AD1194" s="347"/>
      <c r="AE1194" s="347"/>
      <c r="AF1194" s="347"/>
      <c r="AG1194" s="347"/>
      <c r="AH1194" s="347"/>
    </row>
    <row r="1195" spans="1:34" s="158" customFormat="1" ht="15" customHeight="1">
      <c r="A1195" s="250">
        <v>32046521</v>
      </c>
      <c r="B1195" s="250" t="s">
        <v>11</v>
      </c>
      <c r="C1195" s="250" t="s">
        <v>1125</v>
      </c>
      <c r="D1195" s="258">
        <v>45122</v>
      </c>
      <c r="E1195" s="251">
        <v>0.75</v>
      </c>
      <c r="F1195" s="247" t="s">
        <v>143</v>
      </c>
      <c r="G1195" s="159" t="s">
        <v>23</v>
      </c>
      <c r="H1195" s="247" t="s">
        <v>352</v>
      </c>
      <c r="I1195" s="248" t="s">
        <v>352</v>
      </c>
      <c r="J1195" s="374" t="s">
        <v>352</v>
      </c>
      <c r="K1195" s="399" t="s">
        <v>352</v>
      </c>
      <c r="L1195" s="385"/>
      <c r="M1195" s="385"/>
      <c r="N1195" s="385"/>
      <c r="O1195" s="385"/>
      <c r="P1195" s="385"/>
      <c r="Q1195" s="385"/>
      <c r="R1195" s="385"/>
      <c r="S1195" s="385"/>
      <c r="T1195" s="385"/>
      <c r="U1195" s="385"/>
      <c r="V1195" s="385"/>
      <c r="W1195" s="385"/>
      <c r="X1195" s="385"/>
      <c r="Y1195" s="385"/>
      <c r="Z1195" s="385"/>
      <c r="AA1195" s="347"/>
      <c r="AB1195" s="347"/>
      <c r="AC1195" s="347"/>
      <c r="AD1195" s="347"/>
      <c r="AE1195" s="347"/>
      <c r="AF1195" s="347"/>
      <c r="AG1195" s="347"/>
      <c r="AH1195" s="347"/>
    </row>
    <row r="1196" spans="1:34" s="158" customFormat="1" ht="15" customHeight="1">
      <c r="A1196" s="250">
        <v>32051597</v>
      </c>
      <c r="B1196" s="250" t="s">
        <v>15</v>
      </c>
      <c r="C1196" s="250" t="s">
        <v>1189</v>
      </c>
      <c r="D1196" s="258">
        <v>45123</v>
      </c>
      <c r="E1196" s="251">
        <v>0.5</v>
      </c>
      <c r="F1196" s="247" t="s">
        <v>143</v>
      </c>
      <c r="G1196" s="159" t="s">
        <v>23</v>
      </c>
      <c r="H1196" s="247" t="s">
        <v>352</v>
      </c>
      <c r="I1196" s="248" t="s">
        <v>352</v>
      </c>
      <c r="J1196" s="374" t="s">
        <v>352</v>
      </c>
      <c r="K1196" s="399" t="s">
        <v>352</v>
      </c>
      <c r="L1196" s="385"/>
      <c r="M1196" s="385"/>
      <c r="N1196" s="385"/>
      <c r="O1196" s="385"/>
      <c r="P1196" s="385"/>
      <c r="Q1196" s="385"/>
      <c r="R1196" s="385"/>
      <c r="S1196" s="385"/>
      <c r="T1196" s="385"/>
      <c r="U1196" s="385"/>
      <c r="V1196" s="385"/>
      <c r="W1196" s="385"/>
      <c r="X1196" s="385"/>
      <c r="Y1196" s="385"/>
      <c r="Z1196" s="385"/>
      <c r="AA1196" s="347"/>
      <c r="AB1196" s="347"/>
      <c r="AC1196" s="347"/>
      <c r="AD1196" s="347"/>
      <c r="AE1196" s="347"/>
      <c r="AF1196" s="347"/>
      <c r="AG1196" s="347"/>
      <c r="AH1196" s="347"/>
    </row>
    <row r="1197" spans="1:34" s="158" customFormat="1" ht="15" customHeight="1">
      <c r="A1197" s="265">
        <v>32054271</v>
      </c>
      <c r="B1197" s="265" t="s">
        <v>15</v>
      </c>
      <c r="C1197" s="265" t="s">
        <v>1190</v>
      </c>
      <c r="D1197" s="271">
        <v>45123</v>
      </c>
      <c r="E1197" s="266">
        <v>0.5</v>
      </c>
      <c r="F1197" s="267" t="s">
        <v>143</v>
      </c>
      <c r="G1197" s="278" t="s">
        <v>23</v>
      </c>
      <c r="H1197" s="247" t="s">
        <v>352</v>
      </c>
      <c r="I1197" s="248" t="s">
        <v>352</v>
      </c>
      <c r="J1197" s="374" t="s">
        <v>352</v>
      </c>
      <c r="K1197" s="399" t="s">
        <v>352</v>
      </c>
      <c r="L1197" s="385"/>
      <c r="M1197" s="385"/>
      <c r="N1197" s="385"/>
      <c r="O1197" s="385"/>
      <c r="P1197" s="385"/>
      <c r="Q1197" s="385"/>
      <c r="R1197" s="385"/>
      <c r="S1197" s="385"/>
      <c r="T1197" s="385"/>
      <c r="U1197" s="385"/>
      <c r="V1197" s="385"/>
      <c r="W1197" s="385"/>
      <c r="X1197" s="385"/>
      <c r="Y1197" s="385"/>
      <c r="Z1197" s="385"/>
      <c r="AA1197" s="347"/>
      <c r="AB1197" s="347"/>
      <c r="AC1197" s="347"/>
      <c r="AD1197" s="347"/>
      <c r="AE1197" s="347"/>
      <c r="AF1197" s="347"/>
      <c r="AG1197" s="347"/>
      <c r="AH1197" s="347"/>
    </row>
    <row r="1198" spans="1:34" s="158" customFormat="1" ht="15" customHeight="1">
      <c r="A1198" s="268">
        <v>32054451</v>
      </c>
      <c r="B1198" s="268" t="s">
        <v>15</v>
      </c>
      <c r="C1198" s="268" t="s">
        <v>167</v>
      </c>
      <c r="D1198" s="273">
        <v>45151</v>
      </c>
      <c r="E1198" s="266">
        <v>0.45833333333333331</v>
      </c>
      <c r="F1198" s="267" t="s">
        <v>143</v>
      </c>
      <c r="G1198" s="278" t="s">
        <v>23</v>
      </c>
      <c r="H1198" s="247" t="s">
        <v>352</v>
      </c>
      <c r="I1198" s="248" t="s">
        <v>352</v>
      </c>
      <c r="J1198" s="374" t="s">
        <v>352</v>
      </c>
      <c r="K1198" s="399" t="s">
        <v>352</v>
      </c>
      <c r="L1198" s="385"/>
      <c r="M1198" s="385"/>
      <c r="N1198" s="385"/>
      <c r="O1198" s="385"/>
      <c r="P1198" s="385"/>
      <c r="Q1198" s="385"/>
      <c r="R1198" s="385"/>
      <c r="S1198" s="385"/>
      <c r="T1198" s="385"/>
      <c r="U1198" s="385"/>
      <c r="V1198" s="385"/>
      <c r="W1198" s="385"/>
      <c r="X1198" s="385"/>
      <c r="Y1198" s="385"/>
      <c r="Z1198" s="385"/>
      <c r="AA1198" s="347"/>
      <c r="AB1198" s="347"/>
      <c r="AC1198" s="347"/>
      <c r="AD1198" s="347"/>
      <c r="AE1198" s="347"/>
      <c r="AF1198" s="347"/>
      <c r="AG1198" s="347"/>
      <c r="AH1198" s="347"/>
    </row>
    <row r="1199" spans="1:34" s="158" customFormat="1" ht="15" customHeight="1">
      <c r="A1199" s="269">
        <v>32058001</v>
      </c>
      <c r="B1199" s="269" t="s">
        <v>1191</v>
      </c>
      <c r="C1199" s="269" t="s">
        <v>696</v>
      </c>
      <c r="D1199" s="272">
        <v>45154</v>
      </c>
      <c r="E1199" s="270">
        <v>0.625</v>
      </c>
      <c r="F1199" s="267" t="s">
        <v>143</v>
      </c>
      <c r="G1199" s="278" t="s">
        <v>23</v>
      </c>
      <c r="H1199" s="247" t="s">
        <v>352</v>
      </c>
      <c r="I1199" s="248" t="s">
        <v>352</v>
      </c>
      <c r="J1199" s="374" t="s">
        <v>352</v>
      </c>
      <c r="K1199" s="399" t="s">
        <v>352</v>
      </c>
      <c r="L1199" s="385"/>
      <c r="M1199" s="385"/>
      <c r="N1199" s="385"/>
      <c r="O1199" s="385"/>
      <c r="P1199" s="385"/>
      <c r="Q1199" s="385"/>
      <c r="R1199" s="385"/>
      <c r="S1199" s="385"/>
      <c r="T1199" s="385"/>
      <c r="U1199" s="385"/>
      <c r="V1199" s="385"/>
      <c r="W1199" s="385"/>
      <c r="X1199" s="385"/>
      <c r="Y1199" s="385"/>
      <c r="Z1199" s="385"/>
      <c r="AA1199" s="347"/>
      <c r="AB1199" s="347"/>
      <c r="AC1199" s="347"/>
      <c r="AD1199" s="347"/>
      <c r="AE1199" s="347"/>
      <c r="AF1199" s="347"/>
      <c r="AG1199" s="347"/>
      <c r="AH1199" s="347"/>
    </row>
    <row r="1200" spans="1:34" s="158" customFormat="1" ht="15" customHeight="1">
      <c r="A1200" s="269">
        <v>32066371</v>
      </c>
      <c r="B1200" s="269" t="s">
        <v>219</v>
      </c>
      <c r="C1200" s="274" t="s">
        <v>1192</v>
      </c>
      <c r="D1200" s="275">
        <v>45156</v>
      </c>
      <c r="E1200" s="276">
        <v>0.66666666666666663</v>
      </c>
      <c r="F1200" s="277" t="s">
        <v>157</v>
      </c>
      <c r="G1200" s="279" t="s">
        <v>23</v>
      </c>
      <c r="H1200" s="247" t="s">
        <v>352</v>
      </c>
      <c r="I1200" s="248" t="s">
        <v>352</v>
      </c>
      <c r="J1200" s="374" t="s">
        <v>352</v>
      </c>
      <c r="K1200" s="399" t="s">
        <v>352</v>
      </c>
      <c r="L1200" s="385"/>
      <c r="M1200" s="385"/>
      <c r="N1200" s="385"/>
      <c r="O1200" s="385"/>
      <c r="P1200" s="385"/>
      <c r="Q1200" s="385"/>
      <c r="R1200" s="385"/>
      <c r="S1200" s="385"/>
      <c r="T1200" s="385"/>
      <c r="U1200" s="385"/>
      <c r="V1200" s="385"/>
      <c r="W1200" s="385"/>
      <c r="X1200" s="385"/>
      <c r="Y1200" s="385"/>
      <c r="Z1200" s="385"/>
      <c r="AA1200" s="347"/>
      <c r="AB1200" s="347"/>
      <c r="AC1200" s="347"/>
      <c r="AD1200" s="347"/>
      <c r="AE1200" s="347"/>
      <c r="AF1200" s="347"/>
      <c r="AG1200" s="347"/>
      <c r="AH1200" s="347"/>
    </row>
    <row r="1201" spans="1:34" s="158" customFormat="1" ht="15" customHeight="1">
      <c r="A1201" s="244">
        <v>32085671</v>
      </c>
      <c r="B1201" s="244" t="s">
        <v>354</v>
      </c>
      <c r="C1201" s="244" t="s">
        <v>188</v>
      </c>
      <c r="D1201" s="280">
        <v>45134</v>
      </c>
      <c r="E1201" s="245">
        <v>0.66666666666666663</v>
      </c>
      <c r="F1201" s="246" t="s">
        <v>143</v>
      </c>
      <c r="G1201" s="109" t="s">
        <v>23</v>
      </c>
      <c r="H1201" s="247" t="s">
        <v>352</v>
      </c>
      <c r="I1201" s="248" t="s">
        <v>352</v>
      </c>
      <c r="J1201" s="374" t="s">
        <v>352</v>
      </c>
      <c r="K1201" s="399" t="s">
        <v>352</v>
      </c>
      <c r="L1201" s="385"/>
      <c r="M1201" s="385"/>
      <c r="N1201" s="385"/>
      <c r="O1201" s="385"/>
      <c r="P1201" s="385"/>
      <c r="Q1201" s="385"/>
      <c r="R1201" s="385"/>
      <c r="S1201" s="385"/>
      <c r="T1201" s="385"/>
      <c r="U1201" s="385"/>
      <c r="V1201" s="385"/>
      <c r="W1201" s="385"/>
      <c r="X1201" s="385"/>
      <c r="Y1201" s="385"/>
      <c r="Z1201" s="385"/>
      <c r="AA1201" s="347"/>
      <c r="AB1201" s="347"/>
      <c r="AC1201" s="347"/>
      <c r="AD1201" s="347"/>
      <c r="AE1201" s="347"/>
      <c r="AF1201" s="347"/>
      <c r="AG1201" s="347"/>
      <c r="AH1201" s="347"/>
    </row>
    <row r="1202" spans="1:34" s="158" customFormat="1" ht="15" customHeight="1">
      <c r="A1202" s="244">
        <v>32095459</v>
      </c>
      <c r="B1202" s="244" t="s">
        <v>11</v>
      </c>
      <c r="C1202" s="244" t="s">
        <v>1125</v>
      </c>
      <c r="D1202" s="249">
        <v>45136</v>
      </c>
      <c r="E1202" s="245">
        <v>0.75</v>
      </c>
      <c r="F1202" s="246" t="s">
        <v>143</v>
      </c>
      <c r="G1202" s="109" t="s">
        <v>23</v>
      </c>
      <c r="H1202" s="247" t="s">
        <v>352</v>
      </c>
      <c r="I1202" s="248" t="s">
        <v>352</v>
      </c>
      <c r="J1202" s="374" t="s">
        <v>352</v>
      </c>
      <c r="K1202" s="399" t="s">
        <v>352</v>
      </c>
      <c r="L1202" s="385"/>
      <c r="M1202" s="385"/>
      <c r="N1202" s="385"/>
      <c r="O1202" s="385"/>
      <c r="P1202" s="385"/>
      <c r="Q1202" s="385"/>
      <c r="R1202" s="385"/>
      <c r="S1202" s="385"/>
      <c r="T1202" s="385"/>
      <c r="U1202" s="385"/>
      <c r="V1202" s="385"/>
      <c r="W1202" s="385"/>
      <c r="X1202" s="385"/>
      <c r="Y1202" s="385"/>
      <c r="Z1202" s="385"/>
      <c r="AA1202" s="347"/>
      <c r="AB1202" s="347"/>
      <c r="AC1202" s="347"/>
      <c r="AD1202" s="347"/>
      <c r="AE1202" s="347"/>
      <c r="AF1202" s="347"/>
      <c r="AG1202" s="347"/>
      <c r="AH1202" s="347"/>
    </row>
    <row r="1203" spans="1:34" s="158" customFormat="1" ht="15" customHeight="1">
      <c r="A1203" s="244">
        <v>32096628</v>
      </c>
      <c r="B1203" s="244" t="s">
        <v>377</v>
      </c>
      <c r="C1203" s="244" t="s">
        <v>28</v>
      </c>
      <c r="D1203" s="249">
        <v>45128</v>
      </c>
      <c r="E1203" s="245">
        <v>0.83333333333333337</v>
      </c>
      <c r="F1203" s="246" t="s">
        <v>143</v>
      </c>
      <c r="G1203" s="109" t="s">
        <v>23</v>
      </c>
      <c r="H1203" s="246" t="s">
        <v>792</v>
      </c>
      <c r="I1203" s="248" t="s">
        <v>352</v>
      </c>
      <c r="J1203" s="374" t="s">
        <v>352</v>
      </c>
      <c r="K1203" s="399" t="s">
        <v>352</v>
      </c>
      <c r="L1203" s="385"/>
      <c r="M1203" s="385"/>
      <c r="N1203" s="385"/>
      <c r="O1203" s="385"/>
      <c r="P1203" s="385"/>
      <c r="Q1203" s="385"/>
      <c r="R1203" s="385"/>
      <c r="S1203" s="385"/>
      <c r="T1203" s="385"/>
      <c r="U1203" s="385"/>
      <c r="V1203" s="385"/>
      <c r="W1203" s="385"/>
      <c r="X1203" s="385"/>
      <c r="Y1203" s="385"/>
      <c r="Z1203" s="385"/>
      <c r="AA1203" s="347"/>
      <c r="AB1203" s="347"/>
      <c r="AC1203" s="347"/>
      <c r="AD1203" s="347"/>
      <c r="AE1203" s="347"/>
      <c r="AF1203" s="347"/>
      <c r="AG1203" s="347"/>
      <c r="AH1203" s="347"/>
    </row>
    <row r="1204" spans="1:34" s="158" customFormat="1" ht="15" customHeight="1">
      <c r="A1204" s="244">
        <v>32098191</v>
      </c>
      <c r="B1204" s="244" t="s">
        <v>354</v>
      </c>
      <c r="C1204" s="244" t="s">
        <v>1194</v>
      </c>
      <c r="D1204" s="249">
        <v>45154</v>
      </c>
      <c r="E1204" s="245">
        <v>0.625</v>
      </c>
      <c r="F1204" s="246" t="s">
        <v>157</v>
      </c>
      <c r="G1204" s="109" t="s">
        <v>23</v>
      </c>
      <c r="H1204" s="263" t="s">
        <v>352</v>
      </c>
      <c r="I1204" s="248" t="s">
        <v>352</v>
      </c>
      <c r="J1204" s="374" t="s">
        <v>352</v>
      </c>
      <c r="K1204" s="399" t="s">
        <v>352</v>
      </c>
      <c r="L1204" s="385"/>
      <c r="M1204" s="385"/>
      <c r="N1204" s="385"/>
      <c r="O1204" s="385"/>
      <c r="P1204" s="385"/>
      <c r="Q1204" s="385"/>
      <c r="R1204" s="385"/>
      <c r="S1204" s="385"/>
      <c r="T1204" s="385"/>
      <c r="U1204" s="385"/>
      <c r="V1204" s="385"/>
      <c r="W1204" s="385"/>
      <c r="X1204" s="385"/>
      <c r="Y1204" s="385"/>
      <c r="Z1204" s="385"/>
      <c r="AA1204" s="347"/>
      <c r="AB1204" s="347"/>
      <c r="AC1204" s="347"/>
      <c r="AD1204" s="347"/>
      <c r="AE1204" s="347"/>
      <c r="AF1204" s="347"/>
      <c r="AG1204" s="347"/>
      <c r="AH1204" s="347"/>
    </row>
    <row r="1205" spans="1:34" s="158" customFormat="1" ht="15" customHeight="1">
      <c r="A1205" s="281">
        <v>32111351</v>
      </c>
      <c r="B1205" s="281" t="s">
        <v>15</v>
      </c>
      <c r="C1205" s="281" t="s">
        <v>1195</v>
      </c>
      <c r="D1205" s="283">
        <v>45138</v>
      </c>
      <c r="E1205" s="282">
        <v>0.79166666666666663</v>
      </c>
      <c r="F1205" s="262" t="s">
        <v>157</v>
      </c>
      <c r="G1205" s="172" t="s">
        <v>23</v>
      </c>
      <c r="H1205" s="263" t="s">
        <v>352</v>
      </c>
      <c r="I1205" s="248" t="s">
        <v>352</v>
      </c>
      <c r="J1205" s="374" t="s">
        <v>352</v>
      </c>
      <c r="K1205" s="399" t="s">
        <v>352</v>
      </c>
      <c r="L1205" s="385"/>
      <c r="M1205" s="385"/>
      <c r="N1205" s="385"/>
      <c r="O1205" s="385"/>
      <c r="P1205" s="385"/>
      <c r="Q1205" s="385"/>
      <c r="R1205" s="385"/>
      <c r="S1205" s="385"/>
      <c r="T1205" s="385"/>
      <c r="U1205" s="385"/>
      <c r="V1205" s="385"/>
      <c r="W1205" s="385"/>
      <c r="X1205" s="385"/>
      <c r="Y1205" s="385"/>
      <c r="Z1205" s="385"/>
      <c r="AA1205" s="347"/>
      <c r="AB1205" s="347"/>
      <c r="AC1205" s="347"/>
      <c r="AD1205" s="347"/>
      <c r="AE1205" s="347"/>
      <c r="AF1205" s="347"/>
      <c r="AG1205" s="347"/>
      <c r="AH1205" s="347"/>
    </row>
    <row r="1206" spans="1:34" s="158" customFormat="1" ht="15" customHeight="1">
      <c r="A1206" s="281">
        <v>32120292</v>
      </c>
      <c r="B1206" s="281" t="s">
        <v>354</v>
      </c>
      <c r="C1206" s="281" t="s">
        <v>1196</v>
      </c>
      <c r="D1206" s="283">
        <v>45162</v>
      </c>
      <c r="E1206" s="282">
        <v>0.625</v>
      </c>
      <c r="F1206" s="262" t="s">
        <v>143</v>
      </c>
      <c r="G1206" s="172" t="s">
        <v>23</v>
      </c>
      <c r="H1206" s="263" t="s">
        <v>352</v>
      </c>
      <c r="I1206" s="248" t="s">
        <v>352</v>
      </c>
      <c r="J1206" s="374" t="s">
        <v>352</v>
      </c>
      <c r="K1206" s="399" t="s">
        <v>352</v>
      </c>
      <c r="L1206" s="385"/>
      <c r="M1206" s="385"/>
      <c r="N1206" s="385"/>
      <c r="O1206" s="385"/>
      <c r="P1206" s="385"/>
      <c r="Q1206" s="385"/>
      <c r="R1206" s="385"/>
      <c r="S1206" s="385"/>
      <c r="T1206" s="385"/>
      <c r="U1206" s="385"/>
      <c r="V1206" s="385"/>
      <c r="W1206" s="385"/>
      <c r="X1206" s="385"/>
      <c r="Y1206" s="385"/>
      <c r="Z1206" s="385"/>
      <c r="AA1206" s="347"/>
      <c r="AB1206" s="347"/>
      <c r="AC1206" s="347"/>
      <c r="AD1206" s="347"/>
      <c r="AE1206" s="347"/>
      <c r="AF1206" s="347"/>
      <c r="AG1206" s="347"/>
      <c r="AH1206" s="347"/>
    </row>
    <row r="1207" spans="1:34" s="158" customFormat="1" ht="15" customHeight="1">
      <c r="A1207" s="281">
        <v>32122381</v>
      </c>
      <c r="B1207" s="281" t="s">
        <v>354</v>
      </c>
      <c r="C1207" s="281" t="s">
        <v>1197</v>
      </c>
      <c r="D1207" s="283">
        <v>45183</v>
      </c>
      <c r="E1207" s="282">
        <v>0.625</v>
      </c>
      <c r="F1207" s="262" t="s">
        <v>174</v>
      </c>
      <c r="G1207" s="172" t="s">
        <v>23</v>
      </c>
      <c r="H1207" s="263" t="s">
        <v>352</v>
      </c>
      <c r="I1207" s="248" t="s">
        <v>352</v>
      </c>
      <c r="J1207" s="374" t="s">
        <v>352</v>
      </c>
      <c r="K1207" s="399" t="s">
        <v>352</v>
      </c>
      <c r="L1207" s="385"/>
      <c r="M1207" s="385"/>
      <c r="N1207" s="385"/>
      <c r="O1207" s="385"/>
      <c r="P1207" s="385"/>
      <c r="Q1207" s="385"/>
      <c r="R1207" s="385"/>
      <c r="S1207" s="385"/>
      <c r="T1207" s="385"/>
      <c r="U1207" s="385"/>
      <c r="V1207" s="385"/>
      <c r="W1207" s="385"/>
      <c r="X1207" s="385"/>
      <c r="Y1207" s="385"/>
      <c r="Z1207" s="385"/>
      <c r="AA1207" s="347"/>
      <c r="AB1207" s="347"/>
      <c r="AC1207" s="347"/>
      <c r="AD1207" s="347"/>
      <c r="AE1207" s="347"/>
      <c r="AF1207" s="347"/>
      <c r="AG1207" s="347"/>
      <c r="AH1207" s="347"/>
    </row>
    <row r="1208" spans="1:34" s="158" customFormat="1" ht="15" customHeight="1">
      <c r="A1208" s="281">
        <v>32135364</v>
      </c>
      <c r="B1208" s="281" t="s">
        <v>15</v>
      </c>
      <c r="C1208" s="281" t="s">
        <v>1198</v>
      </c>
      <c r="D1208" s="283">
        <v>45142</v>
      </c>
      <c r="E1208" s="282">
        <v>0.45833333333333331</v>
      </c>
      <c r="F1208" s="262" t="s">
        <v>143</v>
      </c>
      <c r="G1208" s="172" t="s">
        <v>23</v>
      </c>
      <c r="H1208" s="262" t="s">
        <v>792</v>
      </c>
      <c r="I1208" s="248" t="s">
        <v>352</v>
      </c>
      <c r="J1208" s="374" t="s">
        <v>352</v>
      </c>
      <c r="K1208" s="399" t="s">
        <v>352</v>
      </c>
      <c r="L1208" s="385"/>
      <c r="M1208" s="385"/>
      <c r="N1208" s="385"/>
      <c r="O1208" s="385"/>
      <c r="P1208" s="385"/>
      <c r="Q1208" s="385"/>
      <c r="R1208" s="385"/>
      <c r="S1208" s="385"/>
      <c r="T1208" s="385"/>
      <c r="U1208" s="385"/>
      <c r="V1208" s="385"/>
      <c r="W1208" s="385"/>
      <c r="X1208" s="385"/>
      <c r="Y1208" s="385"/>
      <c r="Z1208" s="385"/>
      <c r="AA1208" s="347"/>
      <c r="AB1208" s="347"/>
      <c r="AC1208" s="347"/>
      <c r="AD1208" s="347"/>
      <c r="AE1208" s="347"/>
      <c r="AF1208" s="347"/>
      <c r="AG1208" s="347"/>
      <c r="AH1208" s="347"/>
    </row>
    <row r="1209" spans="1:34" s="158" customFormat="1" ht="15" customHeight="1">
      <c r="A1209" s="281">
        <v>32138073</v>
      </c>
      <c r="B1209" s="281" t="s">
        <v>354</v>
      </c>
      <c r="C1209" s="281" t="s">
        <v>239</v>
      </c>
      <c r="D1209" s="283">
        <v>45152</v>
      </c>
      <c r="E1209" s="282">
        <v>0.66666666666666663</v>
      </c>
      <c r="F1209" s="262" t="s">
        <v>143</v>
      </c>
      <c r="G1209" s="172" t="s">
        <v>23</v>
      </c>
      <c r="H1209" s="262" t="s">
        <v>352</v>
      </c>
      <c r="I1209" s="248" t="s">
        <v>352</v>
      </c>
      <c r="J1209" s="374" t="s">
        <v>352</v>
      </c>
      <c r="K1209" s="399" t="s">
        <v>352</v>
      </c>
      <c r="L1209" s="385"/>
      <c r="M1209" s="385"/>
      <c r="N1209" s="385"/>
      <c r="O1209" s="385"/>
      <c r="P1209" s="385"/>
      <c r="Q1209" s="385"/>
      <c r="R1209" s="385"/>
      <c r="S1209" s="385"/>
      <c r="T1209" s="385"/>
      <c r="U1209" s="385"/>
      <c r="V1209" s="385"/>
      <c r="W1209" s="385"/>
      <c r="X1209" s="385"/>
      <c r="Y1209" s="385"/>
      <c r="Z1209" s="385"/>
      <c r="AA1209" s="347"/>
      <c r="AB1209" s="347"/>
      <c r="AC1209" s="347"/>
      <c r="AD1209" s="347"/>
      <c r="AE1209" s="347"/>
      <c r="AF1209" s="347"/>
      <c r="AG1209" s="347"/>
      <c r="AH1209" s="347"/>
    </row>
    <row r="1210" spans="1:34" s="158" customFormat="1" ht="15" customHeight="1">
      <c r="A1210" s="281">
        <v>32138388</v>
      </c>
      <c r="B1210" s="281" t="s">
        <v>1199</v>
      </c>
      <c r="C1210" s="281" t="s">
        <v>158</v>
      </c>
      <c r="D1210" s="283">
        <v>45155</v>
      </c>
      <c r="E1210" s="282">
        <v>0.41666666666666669</v>
      </c>
      <c r="F1210" s="262" t="s">
        <v>157</v>
      </c>
      <c r="G1210" s="172" t="s">
        <v>23</v>
      </c>
      <c r="H1210" s="13" t="s">
        <v>352</v>
      </c>
      <c r="I1210" s="248" t="s">
        <v>352</v>
      </c>
      <c r="J1210" s="374" t="s">
        <v>352</v>
      </c>
      <c r="K1210" s="399" t="s">
        <v>352</v>
      </c>
      <c r="L1210" s="385"/>
      <c r="M1210" s="385"/>
      <c r="N1210" s="385"/>
      <c r="O1210" s="385"/>
      <c r="P1210" s="385"/>
      <c r="Q1210" s="385"/>
      <c r="R1210" s="385"/>
      <c r="S1210" s="385"/>
      <c r="T1210" s="385"/>
      <c r="U1210" s="385"/>
      <c r="V1210" s="385"/>
      <c r="W1210" s="385"/>
      <c r="X1210" s="385"/>
      <c r="Y1210" s="385"/>
      <c r="Z1210" s="385"/>
      <c r="AA1210" s="347"/>
      <c r="AB1210" s="347"/>
      <c r="AC1210" s="347"/>
      <c r="AD1210" s="347"/>
      <c r="AE1210" s="347"/>
      <c r="AF1210" s="347"/>
      <c r="AG1210" s="347"/>
      <c r="AH1210" s="347"/>
    </row>
    <row r="1211" spans="1:34" s="158" customFormat="1" ht="15" customHeight="1">
      <c r="A1211" s="284">
        <v>32140513</v>
      </c>
      <c r="B1211" s="284" t="s">
        <v>176</v>
      </c>
      <c r="C1211" s="284" t="s">
        <v>1122</v>
      </c>
      <c r="D1211" s="285">
        <v>45148</v>
      </c>
      <c r="E1211" s="15">
        <v>0.75</v>
      </c>
      <c r="F1211" s="13" t="s">
        <v>143</v>
      </c>
      <c r="G1211" s="172" t="s">
        <v>23</v>
      </c>
      <c r="H1211" s="13" t="s">
        <v>352</v>
      </c>
      <c r="I1211" s="248" t="s">
        <v>352</v>
      </c>
      <c r="J1211" s="374" t="s">
        <v>352</v>
      </c>
      <c r="K1211" s="399" t="s">
        <v>352</v>
      </c>
      <c r="L1211" s="95"/>
      <c r="M1211" s="95"/>
      <c r="N1211" s="95"/>
      <c r="O1211" s="95"/>
      <c r="P1211" s="95"/>
      <c r="Q1211" s="9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347"/>
      <c r="AB1211" s="347"/>
      <c r="AC1211" s="347"/>
      <c r="AD1211" s="347"/>
      <c r="AE1211" s="347"/>
      <c r="AF1211" s="347"/>
      <c r="AG1211" s="347"/>
      <c r="AH1211" s="347"/>
    </row>
    <row r="1212" spans="1:34" s="158" customFormat="1" ht="15" customHeight="1">
      <c r="A1212" s="284">
        <v>32159417</v>
      </c>
      <c r="B1212" s="284" t="s">
        <v>354</v>
      </c>
      <c r="C1212" s="284" t="s">
        <v>1200</v>
      </c>
      <c r="D1212" s="285">
        <v>45178</v>
      </c>
      <c r="E1212" s="15">
        <v>0.66666666666666663</v>
      </c>
      <c r="F1212" s="13" t="s">
        <v>143</v>
      </c>
      <c r="G1212" s="172" t="s">
        <v>23</v>
      </c>
      <c r="H1212" s="13" t="s">
        <v>352</v>
      </c>
      <c r="I1212" s="248" t="s">
        <v>352</v>
      </c>
      <c r="J1212" s="374" t="s">
        <v>352</v>
      </c>
      <c r="K1212" s="399" t="s">
        <v>352</v>
      </c>
      <c r="L1212" s="95"/>
      <c r="M1212" s="95"/>
      <c r="N1212" s="95"/>
      <c r="O1212" s="95"/>
      <c r="P1212" s="95"/>
      <c r="Q1212" s="9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347"/>
      <c r="AB1212" s="347"/>
      <c r="AC1212" s="347"/>
      <c r="AD1212" s="347"/>
      <c r="AE1212" s="347"/>
      <c r="AF1212" s="347"/>
      <c r="AG1212" s="347"/>
      <c r="AH1212" s="347"/>
    </row>
    <row r="1213" spans="1:34" s="158" customFormat="1" ht="15" customHeight="1">
      <c r="A1213" s="284">
        <v>32161657</v>
      </c>
      <c r="B1213" s="284" t="s">
        <v>11</v>
      </c>
      <c r="C1213" s="284" t="s">
        <v>1201</v>
      </c>
      <c r="D1213" s="285">
        <v>45152</v>
      </c>
      <c r="E1213" s="15">
        <v>0.875</v>
      </c>
      <c r="F1213" s="13" t="s">
        <v>157</v>
      </c>
      <c r="G1213" s="172" t="s">
        <v>23</v>
      </c>
      <c r="H1213" s="13" t="s">
        <v>352</v>
      </c>
      <c r="I1213" s="248" t="s">
        <v>352</v>
      </c>
      <c r="J1213" s="374" t="s">
        <v>352</v>
      </c>
      <c r="K1213" s="399" t="s">
        <v>352</v>
      </c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347"/>
      <c r="AB1213" s="347"/>
      <c r="AC1213" s="347"/>
      <c r="AD1213" s="347"/>
      <c r="AE1213" s="347"/>
      <c r="AF1213" s="347"/>
      <c r="AG1213" s="347"/>
      <c r="AH1213" s="347"/>
    </row>
    <row r="1214" spans="1:34" s="158" customFormat="1" ht="15" customHeight="1">
      <c r="A1214" s="284">
        <v>32164192</v>
      </c>
      <c r="B1214" s="284" t="s">
        <v>15</v>
      </c>
      <c r="C1214" s="284" t="s">
        <v>1202</v>
      </c>
      <c r="D1214" s="285">
        <v>45158</v>
      </c>
      <c r="E1214" s="15">
        <v>0.41666666666666669</v>
      </c>
      <c r="F1214" s="13" t="s">
        <v>180</v>
      </c>
      <c r="G1214" s="172" t="s">
        <v>23</v>
      </c>
      <c r="H1214" s="13" t="s">
        <v>352</v>
      </c>
      <c r="I1214" s="248" t="s">
        <v>352</v>
      </c>
      <c r="J1214" s="374" t="s">
        <v>352</v>
      </c>
      <c r="K1214" s="399" t="s">
        <v>352</v>
      </c>
      <c r="L1214" s="95"/>
      <c r="M1214" s="95"/>
      <c r="N1214" s="95"/>
      <c r="O1214" s="95"/>
      <c r="P1214" s="95"/>
      <c r="Q1214" s="95"/>
      <c r="R1214" s="95"/>
      <c r="S1214" s="95"/>
      <c r="T1214" s="95"/>
      <c r="U1214" s="95"/>
      <c r="V1214" s="95"/>
      <c r="W1214" s="95"/>
      <c r="X1214" s="95"/>
      <c r="Y1214" s="95"/>
      <c r="Z1214" s="95"/>
      <c r="AA1214" s="347"/>
      <c r="AB1214" s="347"/>
      <c r="AC1214" s="347"/>
      <c r="AD1214" s="347"/>
      <c r="AE1214" s="347"/>
      <c r="AF1214" s="347"/>
      <c r="AG1214" s="347"/>
      <c r="AH1214" s="347"/>
    </row>
    <row r="1215" spans="1:34" s="158" customFormat="1" ht="15" customHeight="1">
      <c r="A1215" s="286">
        <v>32168962</v>
      </c>
      <c r="B1215" s="286" t="s">
        <v>176</v>
      </c>
      <c r="C1215" s="286" t="s">
        <v>1203</v>
      </c>
      <c r="D1215" s="289">
        <v>45164</v>
      </c>
      <c r="E1215" s="287">
        <v>0.66666666666666663</v>
      </c>
      <c r="F1215" s="288" t="s">
        <v>180</v>
      </c>
      <c r="G1215" s="172" t="s">
        <v>23</v>
      </c>
      <c r="H1215" s="13" t="s">
        <v>352</v>
      </c>
      <c r="I1215" s="248" t="s">
        <v>352</v>
      </c>
      <c r="J1215" s="374" t="s">
        <v>352</v>
      </c>
      <c r="K1215" s="399" t="s">
        <v>352</v>
      </c>
      <c r="L1215" s="386"/>
      <c r="M1215" s="386"/>
      <c r="N1215" s="386"/>
      <c r="O1215" s="386"/>
      <c r="P1215" s="386"/>
      <c r="Q1215" s="386"/>
      <c r="R1215" s="386"/>
      <c r="S1215" s="386"/>
      <c r="T1215" s="386"/>
      <c r="U1215" s="386"/>
      <c r="V1215" s="386"/>
      <c r="W1215" s="386"/>
      <c r="X1215" s="386"/>
      <c r="Y1215" s="386"/>
      <c r="Z1215" s="386"/>
      <c r="AA1215" s="347"/>
      <c r="AB1215" s="347"/>
      <c r="AC1215" s="347"/>
      <c r="AD1215" s="347"/>
      <c r="AE1215" s="347"/>
      <c r="AF1215" s="347"/>
      <c r="AG1215" s="347"/>
      <c r="AH1215" s="347"/>
    </row>
    <row r="1216" spans="1:34" s="158" customFormat="1" ht="15" customHeight="1">
      <c r="A1216" s="286">
        <v>32169361</v>
      </c>
      <c r="B1216" s="286" t="s">
        <v>15</v>
      </c>
      <c r="C1216" s="286" t="s">
        <v>1121</v>
      </c>
      <c r="D1216" s="289">
        <v>45165</v>
      </c>
      <c r="E1216" s="287">
        <v>0.625</v>
      </c>
      <c r="F1216" s="288" t="s">
        <v>143</v>
      </c>
      <c r="G1216" s="172" t="s">
        <v>23</v>
      </c>
      <c r="H1216" s="13" t="s">
        <v>352</v>
      </c>
      <c r="I1216" s="248" t="s">
        <v>352</v>
      </c>
      <c r="J1216" s="374" t="s">
        <v>352</v>
      </c>
      <c r="K1216" s="399" t="s">
        <v>352</v>
      </c>
      <c r="L1216" s="386"/>
      <c r="M1216" s="386"/>
      <c r="N1216" s="386"/>
      <c r="O1216" s="386"/>
      <c r="P1216" s="386"/>
      <c r="Q1216" s="386"/>
      <c r="R1216" s="386"/>
      <c r="S1216" s="386"/>
      <c r="T1216" s="386"/>
      <c r="U1216" s="386"/>
      <c r="V1216" s="386"/>
      <c r="W1216" s="386"/>
      <c r="X1216" s="386"/>
      <c r="Y1216" s="386"/>
      <c r="Z1216" s="386"/>
      <c r="AA1216" s="347"/>
      <c r="AB1216" s="347"/>
      <c r="AC1216" s="347"/>
      <c r="AD1216" s="347"/>
      <c r="AE1216" s="347"/>
      <c r="AF1216" s="347"/>
      <c r="AG1216" s="347"/>
      <c r="AH1216" s="347"/>
    </row>
    <row r="1217" spans="1:34" s="158" customFormat="1" ht="15" customHeight="1">
      <c r="A1217" s="286">
        <v>32178398</v>
      </c>
      <c r="B1217" s="286" t="s">
        <v>176</v>
      </c>
      <c r="C1217" s="286" t="s">
        <v>1204</v>
      </c>
      <c r="D1217" s="289">
        <v>45182</v>
      </c>
      <c r="E1217" s="287">
        <v>0.83333333333333337</v>
      </c>
      <c r="F1217" s="288" t="s">
        <v>180</v>
      </c>
      <c r="G1217" s="172" t="s">
        <v>23</v>
      </c>
      <c r="H1217" s="13" t="s">
        <v>352</v>
      </c>
      <c r="I1217" s="248" t="s">
        <v>352</v>
      </c>
      <c r="J1217" s="374" t="s">
        <v>352</v>
      </c>
      <c r="K1217" s="399" t="s">
        <v>352</v>
      </c>
      <c r="L1217" s="386"/>
      <c r="M1217" s="386"/>
      <c r="N1217" s="386"/>
      <c r="O1217" s="386"/>
      <c r="P1217" s="386"/>
      <c r="Q1217" s="386"/>
      <c r="R1217" s="386"/>
      <c r="S1217" s="386"/>
      <c r="T1217" s="386"/>
      <c r="U1217" s="386"/>
      <c r="V1217" s="386"/>
      <c r="W1217" s="386"/>
      <c r="X1217" s="386"/>
      <c r="Y1217" s="386"/>
      <c r="Z1217" s="386"/>
      <c r="AA1217" s="347"/>
      <c r="AB1217" s="347"/>
      <c r="AC1217" s="347"/>
      <c r="AD1217" s="347"/>
      <c r="AE1217" s="347"/>
      <c r="AF1217" s="347"/>
      <c r="AG1217" s="347"/>
      <c r="AH1217" s="347"/>
    </row>
    <row r="1218" spans="1:34" s="158" customFormat="1" ht="15" customHeight="1">
      <c r="A1218" s="286">
        <v>32208102</v>
      </c>
      <c r="B1218" s="286" t="s">
        <v>132</v>
      </c>
      <c r="C1218" s="286" t="s">
        <v>1205</v>
      </c>
      <c r="D1218" s="289">
        <v>45168</v>
      </c>
      <c r="E1218" s="288" t="s">
        <v>1206</v>
      </c>
      <c r="F1218" s="288" t="s">
        <v>180</v>
      </c>
      <c r="G1218" s="172" t="s">
        <v>23</v>
      </c>
      <c r="H1218" s="13" t="s">
        <v>352</v>
      </c>
      <c r="I1218" s="248" t="s">
        <v>352</v>
      </c>
      <c r="J1218" s="374" t="s">
        <v>352</v>
      </c>
      <c r="K1218" s="399" t="s">
        <v>352</v>
      </c>
      <c r="L1218" s="386"/>
      <c r="M1218" s="386"/>
      <c r="N1218" s="386"/>
      <c r="O1218" s="386"/>
      <c r="P1218" s="386"/>
      <c r="Q1218" s="386"/>
      <c r="R1218" s="386"/>
      <c r="S1218" s="386"/>
      <c r="T1218" s="386"/>
      <c r="U1218" s="386"/>
      <c r="V1218" s="386"/>
      <c r="W1218" s="386"/>
      <c r="X1218" s="386"/>
      <c r="Y1218" s="386"/>
      <c r="Z1218" s="386"/>
      <c r="AA1218" s="347"/>
      <c r="AB1218" s="347"/>
      <c r="AC1218" s="347"/>
      <c r="AD1218" s="347"/>
      <c r="AE1218" s="347"/>
      <c r="AF1218" s="347"/>
      <c r="AG1218" s="347"/>
      <c r="AH1218" s="347"/>
    </row>
    <row r="1219" spans="1:34" s="158" customFormat="1" ht="15" customHeight="1">
      <c r="A1219" s="286">
        <v>32208231</v>
      </c>
      <c r="B1219" s="286" t="s">
        <v>354</v>
      </c>
      <c r="C1219" s="286" t="s">
        <v>1207</v>
      </c>
      <c r="D1219" s="289">
        <v>45168</v>
      </c>
      <c r="E1219" s="287">
        <v>0.58333333333333337</v>
      </c>
      <c r="F1219" s="288" t="s">
        <v>143</v>
      </c>
      <c r="G1219" s="172" t="s">
        <v>23</v>
      </c>
      <c r="H1219" s="13" t="s">
        <v>352</v>
      </c>
      <c r="I1219" s="248" t="s">
        <v>352</v>
      </c>
      <c r="J1219" s="374" t="s">
        <v>352</v>
      </c>
      <c r="K1219" s="399" t="s">
        <v>352</v>
      </c>
      <c r="L1219" s="386"/>
      <c r="M1219" s="386"/>
      <c r="N1219" s="386"/>
      <c r="O1219" s="386"/>
      <c r="P1219" s="386"/>
      <c r="Q1219" s="386"/>
      <c r="R1219" s="386"/>
      <c r="S1219" s="386"/>
      <c r="T1219" s="386"/>
      <c r="U1219" s="386"/>
      <c r="V1219" s="386"/>
      <c r="W1219" s="386"/>
      <c r="X1219" s="386"/>
      <c r="Y1219" s="386"/>
      <c r="Z1219" s="386"/>
      <c r="AA1219" s="347"/>
      <c r="AB1219" s="347"/>
      <c r="AC1219" s="347"/>
      <c r="AD1219" s="347"/>
      <c r="AE1219" s="347"/>
      <c r="AF1219" s="347"/>
      <c r="AG1219" s="347"/>
      <c r="AH1219" s="347"/>
    </row>
    <row r="1220" spans="1:34" s="158" customFormat="1" ht="15" customHeight="1">
      <c r="A1220" s="286">
        <v>32211806</v>
      </c>
      <c r="B1220" s="286" t="s">
        <v>1208</v>
      </c>
      <c r="C1220" s="286" t="s">
        <v>1209</v>
      </c>
      <c r="D1220" s="289">
        <v>45181</v>
      </c>
      <c r="E1220" s="287">
        <v>0.83333333333333337</v>
      </c>
      <c r="F1220" s="288" t="s">
        <v>157</v>
      </c>
      <c r="G1220" s="172" t="s">
        <v>23</v>
      </c>
      <c r="H1220" s="13" t="s">
        <v>352</v>
      </c>
      <c r="I1220" s="248" t="s">
        <v>352</v>
      </c>
      <c r="J1220" s="374" t="s">
        <v>352</v>
      </c>
      <c r="K1220" s="399" t="s">
        <v>352</v>
      </c>
      <c r="L1220" s="386"/>
      <c r="M1220" s="386"/>
      <c r="N1220" s="386"/>
      <c r="O1220" s="386"/>
      <c r="P1220" s="386"/>
      <c r="Q1220" s="386"/>
      <c r="R1220" s="386"/>
      <c r="S1220" s="386"/>
      <c r="T1220" s="386"/>
      <c r="U1220" s="386"/>
      <c r="V1220" s="386"/>
      <c r="W1220" s="386"/>
      <c r="X1220" s="386"/>
      <c r="Y1220" s="386"/>
      <c r="Z1220" s="386"/>
      <c r="AA1220" s="347"/>
      <c r="AB1220" s="347"/>
      <c r="AC1220" s="347"/>
      <c r="AD1220" s="347"/>
      <c r="AE1220" s="347"/>
      <c r="AF1220" s="347"/>
      <c r="AG1220" s="347"/>
      <c r="AH1220" s="347"/>
    </row>
    <row r="1221" spans="1:34" s="158" customFormat="1" ht="15" customHeight="1">
      <c r="A1221" s="286">
        <v>32213907</v>
      </c>
      <c r="B1221" s="286" t="s">
        <v>591</v>
      </c>
      <c r="C1221" s="286" t="s">
        <v>1210</v>
      </c>
      <c r="D1221" s="289">
        <v>45192</v>
      </c>
      <c r="E1221" s="287">
        <v>0.375</v>
      </c>
      <c r="F1221" s="288" t="s">
        <v>157</v>
      </c>
      <c r="G1221" s="172" t="s">
        <v>23</v>
      </c>
      <c r="H1221" s="13" t="s">
        <v>352</v>
      </c>
      <c r="I1221" s="248" t="s">
        <v>352</v>
      </c>
      <c r="J1221" s="374" t="s">
        <v>352</v>
      </c>
      <c r="K1221" s="399" t="s">
        <v>352</v>
      </c>
      <c r="L1221" s="386"/>
      <c r="M1221" s="386"/>
      <c r="N1221" s="386"/>
      <c r="O1221" s="386"/>
      <c r="P1221" s="386"/>
      <c r="Q1221" s="386"/>
      <c r="R1221" s="386"/>
      <c r="S1221" s="386"/>
      <c r="T1221" s="386"/>
      <c r="U1221" s="386"/>
      <c r="V1221" s="386"/>
      <c r="W1221" s="386"/>
      <c r="X1221" s="386"/>
      <c r="Y1221" s="386"/>
      <c r="Z1221" s="386"/>
      <c r="AA1221" s="347"/>
      <c r="AB1221" s="347"/>
      <c r="AC1221" s="347"/>
      <c r="AD1221" s="347"/>
      <c r="AE1221" s="347"/>
      <c r="AF1221" s="347"/>
      <c r="AG1221" s="347"/>
      <c r="AH1221" s="347"/>
    </row>
    <row r="1222" spans="1:34" s="158" customFormat="1" ht="15" customHeight="1">
      <c r="A1222" s="286">
        <v>32225657</v>
      </c>
      <c r="B1222" s="286" t="s">
        <v>176</v>
      </c>
      <c r="C1222" s="286" t="s">
        <v>1211</v>
      </c>
      <c r="D1222" s="289">
        <v>45150</v>
      </c>
      <c r="E1222" s="287">
        <v>0.83333333333333337</v>
      </c>
      <c r="F1222" s="288" t="s">
        <v>180</v>
      </c>
      <c r="G1222" s="172" t="s">
        <v>23</v>
      </c>
      <c r="H1222" s="288" t="s">
        <v>792</v>
      </c>
      <c r="I1222" s="248" t="s">
        <v>352</v>
      </c>
      <c r="J1222" s="374" t="s">
        <v>352</v>
      </c>
      <c r="K1222" s="399" t="s">
        <v>352</v>
      </c>
      <c r="L1222" s="386"/>
      <c r="M1222" s="386"/>
      <c r="N1222" s="386"/>
      <c r="O1222" s="386"/>
      <c r="P1222" s="386"/>
      <c r="Q1222" s="386"/>
      <c r="R1222" s="386"/>
      <c r="S1222" s="386"/>
      <c r="T1222" s="386"/>
      <c r="U1222" s="386"/>
      <c r="V1222" s="386"/>
      <c r="W1222" s="386"/>
      <c r="X1222" s="386"/>
      <c r="Y1222" s="386"/>
      <c r="Z1222" s="386"/>
      <c r="AA1222" s="347"/>
      <c r="AB1222" s="347"/>
      <c r="AC1222" s="347"/>
      <c r="AD1222" s="347"/>
      <c r="AE1222" s="347"/>
      <c r="AF1222" s="347"/>
      <c r="AG1222" s="347"/>
      <c r="AH1222" s="347"/>
    </row>
    <row r="1223" spans="1:34" s="158" customFormat="1" ht="15" customHeight="1">
      <c r="A1223" s="286">
        <v>32235011</v>
      </c>
      <c r="B1223" s="286" t="s">
        <v>132</v>
      </c>
      <c r="C1223" s="286" t="s">
        <v>1212</v>
      </c>
      <c r="D1223" s="289">
        <v>45156</v>
      </c>
      <c r="E1223" s="287">
        <v>0.875</v>
      </c>
      <c r="F1223" s="288" t="s">
        <v>143</v>
      </c>
      <c r="G1223" s="235" t="s">
        <v>23</v>
      </c>
      <c r="H1223" s="292" t="s">
        <v>792</v>
      </c>
      <c r="I1223" s="293" t="s">
        <v>352</v>
      </c>
      <c r="J1223" s="375" t="s">
        <v>352</v>
      </c>
      <c r="K1223" s="399" t="s">
        <v>352</v>
      </c>
      <c r="L1223" s="386"/>
      <c r="M1223" s="386"/>
      <c r="N1223" s="386"/>
      <c r="O1223" s="386"/>
      <c r="P1223" s="386"/>
      <c r="Q1223" s="386"/>
      <c r="R1223" s="386"/>
      <c r="S1223" s="386"/>
      <c r="T1223" s="386"/>
      <c r="U1223" s="386"/>
      <c r="V1223" s="386"/>
      <c r="W1223" s="386"/>
      <c r="X1223" s="386"/>
      <c r="Y1223" s="386"/>
      <c r="Z1223" s="386"/>
      <c r="AA1223" s="347"/>
      <c r="AB1223" s="347"/>
      <c r="AC1223" s="347"/>
      <c r="AD1223" s="347"/>
      <c r="AE1223" s="347"/>
      <c r="AF1223" s="347"/>
      <c r="AG1223" s="347"/>
      <c r="AH1223" s="347"/>
    </row>
    <row r="1224" spans="1:34" ht="15" customHeight="1">
      <c r="A1224" s="286">
        <v>32240815</v>
      </c>
      <c r="B1224" s="286" t="s">
        <v>132</v>
      </c>
      <c r="C1224" s="286" t="s">
        <v>1213</v>
      </c>
      <c r="D1224" s="289">
        <v>45177</v>
      </c>
      <c r="E1224" s="287">
        <v>0.875</v>
      </c>
      <c r="F1224" s="291" t="s">
        <v>143</v>
      </c>
      <c r="G1224" s="294" t="s">
        <v>23</v>
      </c>
      <c r="H1224" s="127" t="s">
        <v>352</v>
      </c>
      <c r="I1224" s="127" t="s">
        <v>352</v>
      </c>
      <c r="J1224" s="175" t="s">
        <v>352</v>
      </c>
      <c r="K1224" s="127" t="s">
        <v>352</v>
      </c>
    </row>
    <row r="1225" spans="1:34" ht="15" customHeight="1">
      <c r="A1225" s="286">
        <v>32255074</v>
      </c>
      <c r="B1225" s="286" t="s">
        <v>15</v>
      </c>
      <c r="C1225" s="286" t="s">
        <v>217</v>
      </c>
      <c r="D1225" s="289">
        <v>45206</v>
      </c>
      <c r="E1225" s="287">
        <v>0.45833333333333331</v>
      </c>
      <c r="F1225" s="291" t="s">
        <v>157</v>
      </c>
      <c r="G1225" s="294" t="s">
        <v>23</v>
      </c>
      <c r="H1225" s="127" t="s">
        <v>352</v>
      </c>
      <c r="I1225" s="127" t="s">
        <v>352</v>
      </c>
      <c r="J1225" s="175" t="s">
        <v>352</v>
      </c>
      <c r="K1225" s="127" t="s">
        <v>352</v>
      </c>
    </row>
    <row r="1226" spans="1:34" ht="15" customHeight="1">
      <c r="A1226" s="286">
        <v>32257466</v>
      </c>
      <c r="B1226" s="286" t="s">
        <v>176</v>
      </c>
      <c r="C1226" s="286" t="s">
        <v>1214</v>
      </c>
      <c r="D1226" s="289">
        <v>45197</v>
      </c>
      <c r="E1226" s="287">
        <v>0.54166666666666663</v>
      </c>
      <c r="F1226" s="291" t="s">
        <v>157</v>
      </c>
      <c r="G1226" s="294" t="s">
        <v>23</v>
      </c>
      <c r="H1226" s="127" t="s">
        <v>352</v>
      </c>
      <c r="I1226" s="127" t="s">
        <v>352</v>
      </c>
      <c r="J1226" s="175" t="s">
        <v>352</v>
      </c>
      <c r="K1226" s="127" t="s">
        <v>352</v>
      </c>
    </row>
    <row r="1227" spans="1:34" ht="15" customHeight="1">
      <c r="A1227" s="286">
        <v>32259015</v>
      </c>
      <c r="B1227" s="286" t="s">
        <v>687</v>
      </c>
      <c r="C1227" s="286" t="s">
        <v>1215</v>
      </c>
      <c r="D1227" s="289">
        <v>45198</v>
      </c>
      <c r="E1227" s="287">
        <v>0.375</v>
      </c>
      <c r="F1227" s="291" t="s">
        <v>154</v>
      </c>
      <c r="G1227" s="294" t="s">
        <v>23</v>
      </c>
      <c r="H1227" s="127" t="s">
        <v>352</v>
      </c>
      <c r="I1227" s="127" t="s">
        <v>352</v>
      </c>
      <c r="J1227" s="175" t="s">
        <v>352</v>
      </c>
      <c r="K1227" s="127" t="s">
        <v>352</v>
      </c>
    </row>
    <row r="1228" spans="1:34" ht="15" customHeight="1">
      <c r="A1228" s="286">
        <v>32281019</v>
      </c>
      <c r="B1228" s="286" t="s">
        <v>15</v>
      </c>
      <c r="C1228" s="286" t="s">
        <v>1216</v>
      </c>
      <c r="D1228" s="290">
        <v>45213</v>
      </c>
      <c r="E1228" s="287">
        <v>0.5</v>
      </c>
      <c r="F1228" s="291" t="s">
        <v>143</v>
      </c>
      <c r="G1228" s="294" t="s">
        <v>23</v>
      </c>
      <c r="H1228" s="127" t="s">
        <v>352</v>
      </c>
      <c r="I1228" s="127" t="s">
        <v>352</v>
      </c>
      <c r="J1228" s="175" t="s">
        <v>352</v>
      </c>
      <c r="K1228" s="127" t="s">
        <v>352</v>
      </c>
    </row>
    <row r="1229" spans="1:34" s="158" customFormat="1" ht="15" customHeight="1">
      <c r="A1229" s="286">
        <v>32291992</v>
      </c>
      <c r="B1229" s="286" t="s">
        <v>176</v>
      </c>
      <c r="C1229" s="286" t="s">
        <v>1217</v>
      </c>
      <c r="D1229" s="289">
        <v>45191</v>
      </c>
      <c r="E1229" s="287">
        <v>0.75</v>
      </c>
      <c r="F1229" s="288" t="s">
        <v>143</v>
      </c>
      <c r="G1229" s="172" t="s">
        <v>23</v>
      </c>
      <c r="H1229" s="127" t="s">
        <v>352</v>
      </c>
      <c r="I1229" s="127" t="s">
        <v>352</v>
      </c>
      <c r="J1229" s="175" t="s">
        <v>352</v>
      </c>
      <c r="K1229" s="127" t="s">
        <v>352</v>
      </c>
      <c r="L1229" s="386"/>
      <c r="M1229" s="386"/>
      <c r="N1229" s="386"/>
      <c r="O1229" s="386"/>
      <c r="P1229" s="386"/>
      <c r="Q1229" s="386"/>
      <c r="R1229" s="386"/>
      <c r="S1229" s="386"/>
      <c r="T1229" s="386"/>
      <c r="U1229" s="386"/>
      <c r="V1229" s="386"/>
      <c r="W1229" s="386"/>
      <c r="X1229" s="386"/>
      <c r="Y1229" s="386"/>
      <c r="Z1229" s="386"/>
      <c r="AA1229" s="347"/>
      <c r="AB1229" s="347"/>
      <c r="AC1229" s="347"/>
      <c r="AD1229" s="347"/>
      <c r="AE1229" s="347"/>
      <c r="AF1229" s="347"/>
      <c r="AG1229" s="347"/>
      <c r="AH1229" s="347"/>
    </row>
    <row r="1230" spans="1:34" s="158" customFormat="1" ht="15" customHeight="1">
      <c r="A1230" s="286">
        <v>32299090</v>
      </c>
      <c r="B1230" s="286" t="s">
        <v>11</v>
      </c>
      <c r="C1230" s="286" t="s">
        <v>1218</v>
      </c>
      <c r="D1230" s="289">
        <v>45194</v>
      </c>
      <c r="E1230" s="287">
        <v>0.83333333333333337</v>
      </c>
      <c r="F1230" s="288" t="s">
        <v>157</v>
      </c>
      <c r="G1230" s="172" t="s">
        <v>23</v>
      </c>
      <c r="H1230" s="127" t="s">
        <v>352</v>
      </c>
      <c r="I1230" s="127" t="s">
        <v>352</v>
      </c>
      <c r="J1230" s="175" t="s">
        <v>352</v>
      </c>
      <c r="K1230" s="127" t="s">
        <v>352</v>
      </c>
      <c r="L1230" s="386"/>
      <c r="M1230" s="386"/>
      <c r="N1230" s="386"/>
      <c r="O1230" s="386"/>
      <c r="P1230" s="386"/>
      <c r="Q1230" s="386"/>
      <c r="R1230" s="386"/>
      <c r="S1230" s="386"/>
      <c r="T1230" s="386"/>
      <c r="U1230" s="386"/>
      <c r="V1230" s="386"/>
      <c r="W1230" s="386"/>
      <c r="X1230" s="386"/>
      <c r="Y1230" s="386"/>
      <c r="Z1230" s="386"/>
      <c r="AA1230" s="347"/>
      <c r="AB1230" s="347"/>
      <c r="AC1230" s="347"/>
      <c r="AD1230" s="347"/>
      <c r="AE1230" s="347"/>
      <c r="AF1230" s="347"/>
      <c r="AG1230" s="347"/>
      <c r="AH1230" s="347"/>
    </row>
    <row r="1231" spans="1:34" s="158" customFormat="1" ht="15" customHeight="1">
      <c r="A1231" s="286">
        <v>32310337</v>
      </c>
      <c r="B1231" s="286" t="s">
        <v>811</v>
      </c>
      <c r="C1231" s="286" t="s">
        <v>1221</v>
      </c>
      <c r="D1231" s="290">
        <v>45224</v>
      </c>
      <c r="E1231" s="287">
        <v>0.70833333333333337</v>
      </c>
      <c r="F1231" s="288" t="s">
        <v>1092</v>
      </c>
      <c r="G1231" s="172" t="s">
        <v>23</v>
      </c>
      <c r="H1231" s="127" t="s">
        <v>352</v>
      </c>
      <c r="I1231" s="127" t="s">
        <v>352</v>
      </c>
      <c r="J1231" s="175" t="s">
        <v>352</v>
      </c>
      <c r="K1231" s="127" t="s">
        <v>352</v>
      </c>
      <c r="L1231" s="386"/>
      <c r="M1231" s="386"/>
      <c r="N1231" s="386"/>
      <c r="O1231" s="386"/>
      <c r="P1231" s="386"/>
      <c r="Q1231" s="386"/>
      <c r="R1231" s="386"/>
      <c r="S1231" s="386"/>
      <c r="T1231" s="386"/>
      <c r="U1231" s="386"/>
      <c r="V1231" s="386"/>
      <c r="W1231" s="386"/>
      <c r="X1231" s="386"/>
      <c r="Y1231" s="386"/>
      <c r="Z1231" s="386"/>
      <c r="AA1231" s="347"/>
      <c r="AB1231" s="347"/>
      <c r="AC1231" s="347"/>
      <c r="AD1231" s="347"/>
      <c r="AE1231" s="347"/>
      <c r="AF1231" s="347"/>
      <c r="AG1231" s="347"/>
      <c r="AH1231" s="347"/>
    </row>
    <row r="1232" spans="1:34" s="158" customFormat="1" ht="15" customHeight="1">
      <c r="A1232" s="286">
        <v>32314621</v>
      </c>
      <c r="B1232" s="286" t="s">
        <v>15</v>
      </c>
      <c r="C1232" s="286" t="s">
        <v>1198</v>
      </c>
      <c r="D1232" s="289">
        <v>45204</v>
      </c>
      <c r="E1232" s="287">
        <v>0.58333333333333337</v>
      </c>
      <c r="F1232" s="288" t="s">
        <v>143</v>
      </c>
      <c r="G1232" s="172" t="s">
        <v>23</v>
      </c>
      <c r="H1232" s="127" t="s">
        <v>352</v>
      </c>
      <c r="I1232" s="127" t="s">
        <v>352</v>
      </c>
      <c r="J1232" s="175" t="s">
        <v>352</v>
      </c>
      <c r="K1232" s="127" t="s">
        <v>352</v>
      </c>
      <c r="L1232" s="386"/>
      <c r="M1232" s="386"/>
      <c r="N1232" s="386"/>
      <c r="O1232" s="386"/>
      <c r="P1232" s="386"/>
      <c r="Q1232" s="386"/>
      <c r="R1232" s="386"/>
      <c r="S1232" s="386"/>
      <c r="T1232" s="386"/>
      <c r="U1232" s="386"/>
      <c r="V1232" s="386"/>
      <c r="W1232" s="386"/>
      <c r="X1232" s="386"/>
      <c r="Y1232" s="386"/>
      <c r="Z1232" s="386"/>
      <c r="AA1232" s="347"/>
      <c r="AB1232" s="347"/>
      <c r="AC1232" s="347"/>
      <c r="AD1232" s="347"/>
      <c r="AE1232" s="347"/>
      <c r="AF1232" s="347"/>
      <c r="AG1232" s="347"/>
      <c r="AH1232" s="347"/>
    </row>
    <row r="1233" spans="1:34" s="158" customFormat="1" ht="15" customHeight="1">
      <c r="A1233" s="286">
        <v>32319449</v>
      </c>
      <c r="B1233" s="286" t="s">
        <v>176</v>
      </c>
      <c r="C1233" s="286" t="s">
        <v>1219</v>
      </c>
      <c r="D1233" s="290">
        <v>45227</v>
      </c>
      <c r="E1233" s="287">
        <v>0.58333333333333337</v>
      </c>
      <c r="F1233" s="288" t="s">
        <v>180</v>
      </c>
      <c r="G1233" s="172" t="s">
        <v>23</v>
      </c>
      <c r="H1233" s="127" t="s">
        <v>352</v>
      </c>
      <c r="I1233" s="127" t="s">
        <v>352</v>
      </c>
      <c r="J1233" s="175" t="s">
        <v>352</v>
      </c>
      <c r="K1233" s="127" t="s">
        <v>352</v>
      </c>
      <c r="L1233" s="386"/>
      <c r="M1233" s="386"/>
      <c r="N1233" s="386"/>
      <c r="O1233" s="386"/>
      <c r="P1233" s="386"/>
      <c r="Q1233" s="386"/>
      <c r="R1233" s="386"/>
      <c r="S1233" s="386"/>
      <c r="T1233" s="386"/>
      <c r="U1233" s="386"/>
      <c r="V1233" s="386"/>
      <c r="W1233" s="386"/>
      <c r="X1233" s="386"/>
      <c r="Y1233" s="386"/>
      <c r="Z1233" s="386"/>
      <c r="AA1233" s="347"/>
      <c r="AB1233" s="347"/>
      <c r="AC1233" s="347"/>
      <c r="AD1233" s="347"/>
      <c r="AE1233" s="347"/>
      <c r="AF1233" s="347"/>
      <c r="AG1233" s="347"/>
      <c r="AH1233" s="347"/>
    </row>
    <row r="1234" spans="1:34" s="158" customFormat="1" ht="15" customHeight="1">
      <c r="A1234" s="286">
        <v>32322930</v>
      </c>
      <c r="B1234" s="286" t="s">
        <v>176</v>
      </c>
      <c r="C1234" s="286" t="s">
        <v>1220</v>
      </c>
      <c r="D1234" s="290">
        <v>45223</v>
      </c>
      <c r="E1234" s="287">
        <v>0.75</v>
      </c>
      <c r="F1234" s="288" t="s">
        <v>157</v>
      </c>
      <c r="G1234" s="172" t="s">
        <v>23</v>
      </c>
      <c r="H1234" s="127" t="s">
        <v>352</v>
      </c>
      <c r="I1234" s="127" t="s">
        <v>352</v>
      </c>
      <c r="J1234" s="175" t="s">
        <v>352</v>
      </c>
      <c r="K1234" s="127" t="s">
        <v>352</v>
      </c>
      <c r="L1234" s="386"/>
      <c r="M1234" s="386"/>
      <c r="N1234" s="386"/>
      <c r="O1234" s="386"/>
      <c r="P1234" s="386"/>
      <c r="Q1234" s="386"/>
      <c r="R1234" s="386"/>
      <c r="S1234" s="386"/>
      <c r="T1234" s="386"/>
      <c r="U1234" s="386"/>
      <c r="V1234" s="386"/>
      <c r="W1234" s="386"/>
      <c r="X1234" s="386"/>
      <c r="Y1234" s="386"/>
      <c r="Z1234" s="386"/>
      <c r="AA1234" s="347"/>
      <c r="AB1234" s="347"/>
      <c r="AC1234" s="347"/>
      <c r="AD1234" s="347"/>
      <c r="AE1234" s="347"/>
      <c r="AF1234" s="347"/>
      <c r="AG1234" s="347"/>
      <c r="AH1234" s="347"/>
    </row>
    <row r="1235" spans="1:34" s="158" customFormat="1" ht="12.75" customHeight="1">
      <c r="A1235" s="286">
        <v>32332159</v>
      </c>
      <c r="B1235" s="286" t="s">
        <v>15</v>
      </c>
      <c r="C1235" s="286" t="s">
        <v>168</v>
      </c>
      <c r="D1235" s="290">
        <v>45213</v>
      </c>
      <c r="E1235" s="287">
        <v>0.375</v>
      </c>
      <c r="F1235" s="288" t="s">
        <v>143</v>
      </c>
      <c r="G1235" s="172" t="s">
        <v>23</v>
      </c>
      <c r="H1235" s="127" t="s">
        <v>352</v>
      </c>
      <c r="I1235" s="127" t="s">
        <v>352</v>
      </c>
      <c r="J1235" s="175" t="s">
        <v>352</v>
      </c>
      <c r="K1235" s="127" t="s">
        <v>352</v>
      </c>
      <c r="L1235" s="386"/>
      <c r="M1235" s="386"/>
      <c r="N1235" s="386"/>
      <c r="O1235" s="386"/>
      <c r="P1235" s="386"/>
      <c r="Q1235" s="386"/>
      <c r="R1235" s="386"/>
      <c r="S1235" s="386"/>
      <c r="T1235" s="386"/>
      <c r="U1235" s="386"/>
      <c r="V1235" s="386"/>
      <c r="W1235" s="386"/>
      <c r="X1235" s="386"/>
      <c r="Y1235" s="386"/>
      <c r="Z1235" s="386"/>
      <c r="AA1235" s="347"/>
      <c r="AB1235" s="347"/>
      <c r="AC1235" s="347"/>
      <c r="AD1235" s="347"/>
      <c r="AE1235" s="347"/>
      <c r="AF1235" s="347"/>
      <c r="AG1235" s="347"/>
      <c r="AH1235" s="347"/>
    </row>
    <row r="1236" spans="1:34" s="158" customFormat="1" ht="15" customHeight="1">
      <c r="A1236" s="286">
        <v>32337491</v>
      </c>
      <c r="B1236" s="286" t="s">
        <v>660</v>
      </c>
      <c r="C1236" s="286" t="s">
        <v>218</v>
      </c>
      <c r="D1236" s="289">
        <v>45206</v>
      </c>
      <c r="E1236" s="287">
        <v>0.375</v>
      </c>
      <c r="F1236" s="288" t="s">
        <v>1092</v>
      </c>
      <c r="G1236" s="172" t="s">
        <v>23</v>
      </c>
      <c r="H1236" s="127" t="s">
        <v>352</v>
      </c>
      <c r="I1236" s="127" t="s">
        <v>352</v>
      </c>
      <c r="J1236" s="175" t="s">
        <v>352</v>
      </c>
      <c r="K1236" s="127" t="s">
        <v>352</v>
      </c>
      <c r="L1236" s="386"/>
      <c r="M1236" s="386"/>
      <c r="N1236" s="386"/>
      <c r="O1236" s="386"/>
      <c r="P1236" s="386"/>
      <c r="Q1236" s="386"/>
      <c r="R1236" s="386"/>
      <c r="S1236" s="386"/>
      <c r="T1236" s="386"/>
      <c r="U1236" s="386"/>
      <c r="V1236" s="386"/>
      <c r="W1236" s="386"/>
      <c r="X1236" s="386"/>
      <c r="Y1236" s="386"/>
      <c r="Z1236" s="386"/>
      <c r="AA1236" s="347"/>
      <c r="AB1236" s="347"/>
      <c r="AC1236" s="347"/>
      <c r="AD1236" s="347"/>
      <c r="AE1236" s="347"/>
      <c r="AF1236" s="347"/>
      <c r="AG1236" s="347"/>
      <c r="AH1236" s="347"/>
    </row>
    <row r="1237" spans="1:34" s="158" customFormat="1" ht="15" customHeight="1">
      <c r="A1237" s="286">
        <v>32339607</v>
      </c>
      <c r="B1237" s="286" t="s">
        <v>591</v>
      </c>
      <c r="C1237" s="286" t="s">
        <v>1222</v>
      </c>
      <c r="D1237" s="290">
        <v>45220</v>
      </c>
      <c r="E1237" s="287">
        <v>0.75</v>
      </c>
      <c r="F1237" s="288" t="s">
        <v>157</v>
      </c>
      <c r="G1237" s="172" t="s">
        <v>23</v>
      </c>
      <c r="H1237" s="127" t="s">
        <v>352</v>
      </c>
      <c r="I1237" s="127" t="s">
        <v>352</v>
      </c>
      <c r="J1237" s="175" t="s">
        <v>352</v>
      </c>
      <c r="K1237" s="127" t="s">
        <v>352</v>
      </c>
      <c r="L1237" s="386"/>
      <c r="M1237" s="386"/>
      <c r="N1237" s="386"/>
      <c r="O1237" s="386"/>
      <c r="P1237" s="386"/>
      <c r="Q1237" s="386"/>
      <c r="R1237" s="386"/>
      <c r="S1237" s="386"/>
      <c r="T1237" s="386"/>
      <c r="U1237" s="386"/>
      <c r="V1237" s="386"/>
      <c r="W1237" s="386"/>
      <c r="X1237" s="386"/>
      <c r="Y1237" s="386"/>
      <c r="Z1237" s="386"/>
      <c r="AA1237" s="347"/>
      <c r="AB1237" s="347"/>
      <c r="AC1237" s="347"/>
      <c r="AD1237" s="347"/>
      <c r="AE1237" s="347"/>
      <c r="AF1237" s="347"/>
      <c r="AG1237" s="347"/>
      <c r="AH1237" s="347"/>
    </row>
    <row r="1238" spans="1:34" s="158" customFormat="1" ht="15" customHeight="1">
      <c r="A1238" s="286">
        <v>32339682</v>
      </c>
      <c r="B1238" s="286" t="s">
        <v>377</v>
      </c>
      <c r="C1238" s="286" t="s">
        <v>1223</v>
      </c>
      <c r="D1238" s="289">
        <v>45208</v>
      </c>
      <c r="E1238" s="287">
        <v>0.66666666666666663</v>
      </c>
      <c r="F1238" s="288" t="s">
        <v>143</v>
      </c>
      <c r="G1238" s="172" t="s">
        <v>23</v>
      </c>
      <c r="H1238" s="127" t="s">
        <v>352</v>
      </c>
      <c r="I1238" s="127" t="s">
        <v>352</v>
      </c>
      <c r="J1238" s="175" t="s">
        <v>352</v>
      </c>
      <c r="K1238" s="127" t="s">
        <v>352</v>
      </c>
      <c r="L1238" s="386"/>
      <c r="M1238" s="386"/>
      <c r="N1238" s="386"/>
      <c r="O1238" s="386"/>
      <c r="P1238" s="386"/>
      <c r="Q1238" s="386"/>
      <c r="R1238" s="386"/>
      <c r="S1238" s="386"/>
      <c r="T1238" s="386"/>
      <c r="U1238" s="386"/>
      <c r="V1238" s="386"/>
      <c r="W1238" s="386"/>
      <c r="X1238" s="386"/>
      <c r="Y1238" s="386"/>
      <c r="Z1238" s="386"/>
      <c r="AA1238" s="347"/>
      <c r="AB1238" s="347"/>
      <c r="AC1238" s="347"/>
      <c r="AD1238" s="347"/>
      <c r="AE1238" s="347"/>
      <c r="AF1238" s="347"/>
      <c r="AG1238" s="347"/>
      <c r="AH1238" s="347"/>
    </row>
    <row r="1239" spans="1:34" s="158" customFormat="1" ht="15" customHeight="1">
      <c r="A1239" s="286">
        <v>32348259</v>
      </c>
      <c r="B1239" s="286" t="s">
        <v>132</v>
      </c>
      <c r="C1239" s="286" t="s">
        <v>1224</v>
      </c>
      <c r="D1239" s="295">
        <v>45213</v>
      </c>
      <c r="E1239" s="287">
        <v>0.41666666666666669</v>
      </c>
      <c r="F1239" s="288" t="s">
        <v>143</v>
      </c>
      <c r="G1239" s="172" t="s">
        <v>23</v>
      </c>
      <c r="H1239" s="127" t="s">
        <v>352</v>
      </c>
      <c r="I1239" s="127" t="s">
        <v>352</v>
      </c>
      <c r="J1239" s="175" t="s">
        <v>352</v>
      </c>
      <c r="K1239" s="127" t="s">
        <v>352</v>
      </c>
      <c r="L1239" s="386"/>
      <c r="M1239" s="386"/>
      <c r="N1239" s="386"/>
      <c r="O1239" s="386"/>
      <c r="P1239" s="386"/>
      <c r="Q1239" s="386"/>
      <c r="R1239" s="386"/>
      <c r="S1239" s="386"/>
      <c r="T1239" s="386"/>
      <c r="U1239" s="386"/>
      <c r="V1239" s="386"/>
      <c r="W1239" s="386"/>
      <c r="X1239" s="386"/>
      <c r="Y1239" s="386"/>
      <c r="Z1239" s="386"/>
      <c r="AA1239" s="347"/>
      <c r="AB1239" s="347"/>
      <c r="AC1239" s="347"/>
      <c r="AD1239" s="347"/>
      <c r="AE1239" s="347"/>
      <c r="AF1239" s="347"/>
      <c r="AG1239" s="347"/>
      <c r="AH1239" s="347"/>
    </row>
    <row r="1240" spans="1:34" s="158" customFormat="1" ht="15" customHeight="1">
      <c r="A1240" s="286">
        <v>32353480</v>
      </c>
      <c r="B1240" s="286" t="s">
        <v>176</v>
      </c>
      <c r="C1240" s="286" t="s">
        <v>1225</v>
      </c>
      <c r="D1240" s="295">
        <v>45243</v>
      </c>
      <c r="E1240" s="287">
        <v>0.83333333333333337</v>
      </c>
      <c r="F1240" s="288" t="s">
        <v>143</v>
      </c>
      <c r="G1240" s="172" t="s">
        <v>23</v>
      </c>
      <c r="H1240" s="127" t="s">
        <v>352</v>
      </c>
      <c r="I1240" s="127" t="s">
        <v>352</v>
      </c>
      <c r="J1240" s="175" t="s">
        <v>352</v>
      </c>
      <c r="K1240" s="127" t="s">
        <v>352</v>
      </c>
      <c r="L1240" s="386"/>
      <c r="M1240" s="386"/>
      <c r="N1240" s="386"/>
      <c r="O1240" s="386"/>
      <c r="P1240" s="386"/>
      <c r="Q1240" s="386"/>
      <c r="R1240" s="386"/>
      <c r="S1240" s="386"/>
      <c r="T1240" s="386"/>
      <c r="U1240" s="386"/>
      <c r="V1240" s="386"/>
      <c r="W1240" s="386"/>
      <c r="X1240" s="386"/>
      <c r="Y1240" s="386"/>
      <c r="Z1240" s="386"/>
      <c r="AA1240" s="347"/>
      <c r="AB1240" s="347"/>
      <c r="AC1240" s="347"/>
      <c r="AD1240" s="347"/>
      <c r="AE1240" s="347"/>
      <c r="AF1240" s="347"/>
      <c r="AG1240" s="347"/>
      <c r="AH1240" s="347"/>
    </row>
    <row r="1241" spans="1:34" s="158" customFormat="1" ht="15" customHeight="1">
      <c r="A1241" s="286">
        <v>32355169</v>
      </c>
      <c r="B1241" s="286" t="s">
        <v>534</v>
      </c>
      <c r="C1241" s="286" t="s">
        <v>1226</v>
      </c>
      <c r="D1241" s="295">
        <v>45213</v>
      </c>
      <c r="E1241" s="287">
        <v>0.66666666666666663</v>
      </c>
      <c r="F1241" s="288" t="s">
        <v>157</v>
      </c>
      <c r="G1241" s="172" t="s">
        <v>23</v>
      </c>
      <c r="H1241" s="127" t="s">
        <v>352</v>
      </c>
      <c r="I1241" s="127" t="s">
        <v>352</v>
      </c>
      <c r="J1241" s="175" t="s">
        <v>352</v>
      </c>
      <c r="K1241" s="127" t="s">
        <v>352</v>
      </c>
      <c r="L1241" s="386"/>
      <c r="M1241" s="386"/>
      <c r="N1241" s="386"/>
      <c r="O1241" s="386"/>
      <c r="P1241" s="386"/>
      <c r="Q1241" s="386"/>
      <c r="R1241" s="386"/>
      <c r="S1241" s="386"/>
      <c r="T1241" s="386"/>
      <c r="U1241" s="386"/>
      <c r="V1241" s="386"/>
      <c r="W1241" s="386"/>
      <c r="X1241" s="386"/>
      <c r="Y1241" s="386"/>
      <c r="Z1241" s="386"/>
      <c r="AA1241" s="347"/>
      <c r="AB1241" s="347"/>
      <c r="AC1241" s="347"/>
      <c r="AD1241" s="347"/>
      <c r="AE1241" s="347"/>
      <c r="AF1241" s="347"/>
      <c r="AG1241" s="347"/>
      <c r="AH1241" s="347"/>
    </row>
    <row r="1242" spans="1:34" s="158" customFormat="1" ht="15" customHeight="1">
      <c r="A1242" s="286">
        <v>32359212</v>
      </c>
      <c r="B1242" s="286" t="s">
        <v>534</v>
      </c>
      <c r="C1242" s="286" t="s">
        <v>1227</v>
      </c>
      <c r="D1242" s="296">
        <v>45233</v>
      </c>
      <c r="E1242" s="287">
        <v>0.66666666666666663</v>
      </c>
      <c r="F1242" s="288" t="s">
        <v>143</v>
      </c>
      <c r="G1242" s="172" t="s">
        <v>23</v>
      </c>
      <c r="H1242" s="127" t="s">
        <v>352</v>
      </c>
      <c r="I1242" s="127" t="s">
        <v>352</v>
      </c>
      <c r="J1242" s="175" t="s">
        <v>352</v>
      </c>
      <c r="K1242" s="127" t="s">
        <v>352</v>
      </c>
      <c r="L1242" s="386"/>
      <c r="M1242" s="386"/>
      <c r="N1242" s="386"/>
      <c r="O1242" s="386"/>
      <c r="P1242" s="386"/>
      <c r="Q1242" s="386"/>
      <c r="R1242" s="386"/>
      <c r="S1242" s="386"/>
      <c r="T1242" s="386"/>
      <c r="U1242" s="386"/>
      <c r="V1242" s="386"/>
      <c r="W1242" s="386"/>
      <c r="X1242" s="386"/>
      <c r="Y1242" s="386"/>
      <c r="Z1242" s="386"/>
      <c r="AA1242" s="347"/>
      <c r="AB1242" s="347"/>
      <c r="AC1242" s="347"/>
      <c r="AD1242" s="347"/>
      <c r="AE1242" s="347"/>
      <c r="AF1242" s="347"/>
      <c r="AG1242" s="347"/>
      <c r="AH1242" s="347"/>
    </row>
    <row r="1243" spans="1:34" s="158" customFormat="1" ht="15" customHeight="1">
      <c r="A1243" s="286">
        <v>32362198</v>
      </c>
      <c r="B1243" s="286" t="s">
        <v>364</v>
      </c>
      <c r="C1243" s="286" t="s">
        <v>1228</v>
      </c>
      <c r="D1243" s="296">
        <v>45236</v>
      </c>
      <c r="E1243" s="287">
        <v>0.70833333333333337</v>
      </c>
      <c r="F1243" s="288" t="s">
        <v>1092</v>
      </c>
      <c r="G1243" s="172" t="s">
        <v>23</v>
      </c>
      <c r="H1243" s="127" t="s">
        <v>352</v>
      </c>
      <c r="I1243" s="127" t="s">
        <v>352</v>
      </c>
      <c r="J1243" s="175" t="s">
        <v>352</v>
      </c>
      <c r="K1243" s="127" t="s">
        <v>352</v>
      </c>
      <c r="L1243" s="386"/>
      <c r="M1243" s="386"/>
      <c r="N1243" s="386"/>
      <c r="O1243" s="386"/>
      <c r="P1243" s="386"/>
      <c r="Q1243" s="386"/>
      <c r="R1243" s="386"/>
      <c r="S1243" s="386"/>
      <c r="T1243" s="386"/>
      <c r="U1243" s="386"/>
      <c r="V1243" s="386"/>
      <c r="W1243" s="386"/>
      <c r="X1243" s="386"/>
      <c r="Y1243" s="386"/>
      <c r="Z1243" s="386"/>
      <c r="AA1243" s="347"/>
      <c r="AB1243" s="347"/>
      <c r="AC1243" s="347"/>
      <c r="AD1243" s="347"/>
      <c r="AE1243" s="347"/>
      <c r="AF1243" s="347"/>
      <c r="AG1243" s="347"/>
      <c r="AH1243" s="347"/>
    </row>
    <row r="1244" spans="1:34" s="158" customFormat="1" ht="15" customHeight="1">
      <c r="A1244" s="286">
        <v>32374334</v>
      </c>
      <c r="B1244" s="286" t="s">
        <v>354</v>
      </c>
      <c r="C1244" s="286" t="s">
        <v>768</v>
      </c>
      <c r="D1244" s="290">
        <v>45222</v>
      </c>
      <c r="E1244" s="287">
        <v>0.41666666666666669</v>
      </c>
      <c r="F1244" s="288" t="s">
        <v>143</v>
      </c>
      <c r="G1244" s="172" t="s">
        <v>23</v>
      </c>
      <c r="H1244" s="127" t="s">
        <v>352</v>
      </c>
      <c r="I1244" s="127" t="s">
        <v>352</v>
      </c>
      <c r="J1244" s="175" t="s">
        <v>352</v>
      </c>
      <c r="K1244" s="127" t="s">
        <v>352</v>
      </c>
      <c r="L1244" s="386"/>
      <c r="M1244" s="386"/>
      <c r="N1244" s="386"/>
      <c r="O1244" s="386"/>
      <c r="P1244" s="386"/>
      <c r="Q1244" s="386"/>
      <c r="R1244" s="386"/>
      <c r="S1244" s="386"/>
      <c r="T1244" s="386"/>
      <c r="U1244" s="386"/>
      <c r="V1244" s="386"/>
      <c r="W1244" s="386"/>
      <c r="X1244" s="386"/>
      <c r="Y1244" s="386"/>
      <c r="Z1244" s="386"/>
      <c r="AA1244" s="347"/>
      <c r="AB1244" s="347"/>
      <c r="AC1244" s="347"/>
      <c r="AD1244" s="347"/>
      <c r="AE1244" s="347"/>
      <c r="AF1244" s="347"/>
      <c r="AG1244" s="347"/>
      <c r="AH1244" s="347"/>
    </row>
    <row r="1245" spans="1:34" s="158" customFormat="1" ht="15" customHeight="1">
      <c r="A1245" s="286">
        <v>32381156</v>
      </c>
      <c r="B1245" s="286" t="s">
        <v>15</v>
      </c>
      <c r="C1245" s="286" t="s">
        <v>1229</v>
      </c>
      <c r="D1245" s="290">
        <v>45241</v>
      </c>
      <c r="E1245" s="287">
        <v>0.375</v>
      </c>
      <c r="F1245" s="288" t="s">
        <v>180</v>
      </c>
      <c r="G1245" s="172" t="s">
        <v>23</v>
      </c>
      <c r="H1245" s="127" t="s">
        <v>352</v>
      </c>
      <c r="I1245" s="127" t="s">
        <v>352</v>
      </c>
      <c r="J1245" s="175" t="s">
        <v>352</v>
      </c>
      <c r="K1245" s="127" t="s">
        <v>352</v>
      </c>
      <c r="L1245" s="386"/>
      <c r="M1245" s="386"/>
      <c r="N1245" s="386"/>
      <c r="O1245" s="386"/>
      <c r="P1245" s="386"/>
      <c r="Q1245" s="386"/>
      <c r="R1245" s="386"/>
      <c r="S1245" s="386"/>
      <c r="T1245" s="386"/>
      <c r="U1245" s="386"/>
      <c r="V1245" s="386"/>
      <c r="W1245" s="386"/>
      <c r="X1245" s="386"/>
      <c r="Y1245" s="386"/>
      <c r="Z1245" s="386"/>
      <c r="AA1245" s="347"/>
      <c r="AB1245" s="347"/>
      <c r="AC1245" s="347"/>
      <c r="AD1245" s="347"/>
      <c r="AE1245" s="347"/>
      <c r="AF1245" s="347"/>
      <c r="AG1245" s="347"/>
      <c r="AH1245" s="347"/>
    </row>
    <row r="1246" spans="1:34" s="158" customFormat="1" ht="15" customHeight="1">
      <c r="A1246" s="286">
        <v>32388756</v>
      </c>
      <c r="B1246" s="286" t="s">
        <v>386</v>
      </c>
      <c r="C1246" s="286" t="s">
        <v>1230</v>
      </c>
      <c r="D1246" s="290">
        <v>45222</v>
      </c>
      <c r="E1246" s="287">
        <v>0.41666666666666669</v>
      </c>
      <c r="F1246" s="288" t="s">
        <v>143</v>
      </c>
      <c r="G1246" s="172" t="s">
        <v>23</v>
      </c>
      <c r="H1246" s="127" t="s">
        <v>352</v>
      </c>
      <c r="I1246" s="127" t="s">
        <v>352</v>
      </c>
      <c r="J1246" s="175" t="s">
        <v>352</v>
      </c>
      <c r="K1246" s="127" t="s">
        <v>352</v>
      </c>
      <c r="L1246" s="386"/>
      <c r="M1246" s="386"/>
      <c r="N1246" s="386"/>
      <c r="O1246" s="386"/>
      <c r="P1246" s="386"/>
      <c r="Q1246" s="386"/>
      <c r="R1246" s="386"/>
      <c r="S1246" s="386"/>
      <c r="T1246" s="386"/>
      <c r="U1246" s="386"/>
      <c r="V1246" s="386"/>
      <c r="W1246" s="386"/>
      <c r="X1246" s="386"/>
      <c r="Y1246" s="386"/>
      <c r="Z1246" s="386"/>
      <c r="AA1246" s="347"/>
      <c r="AB1246" s="347"/>
      <c r="AC1246" s="347"/>
      <c r="AD1246" s="347"/>
      <c r="AE1246" s="347"/>
      <c r="AF1246" s="347"/>
      <c r="AG1246" s="347"/>
      <c r="AH1246" s="347"/>
    </row>
    <row r="1247" spans="1:34" s="158" customFormat="1" ht="15" customHeight="1">
      <c r="A1247" s="286">
        <v>32395678</v>
      </c>
      <c r="B1247" s="286" t="s">
        <v>15</v>
      </c>
      <c r="C1247" s="286" t="s">
        <v>1231</v>
      </c>
      <c r="D1247" s="290">
        <v>45241</v>
      </c>
      <c r="E1247" s="287">
        <v>0.70833333333333337</v>
      </c>
      <c r="F1247" s="288" t="s">
        <v>157</v>
      </c>
      <c r="G1247" s="172" t="s">
        <v>23</v>
      </c>
      <c r="H1247" s="127" t="s">
        <v>352</v>
      </c>
      <c r="I1247" s="127" t="s">
        <v>352</v>
      </c>
      <c r="J1247" s="175" t="s">
        <v>352</v>
      </c>
      <c r="K1247" s="127" t="s">
        <v>352</v>
      </c>
      <c r="L1247" s="386"/>
      <c r="M1247" s="386"/>
      <c r="N1247" s="386"/>
      <c r="O1247" s="386"/>
      <c r="P1247" s="386"/>
      <c r="Q1247" s="386"/>
      <c r="R1247" s="386"/>
      <c r="S1247" s="386"/>
      <c r="T1247" s="386"/>
      <c r="U1247" s="386"/>
      <c r="V1247" s="386"/>
      <c r="W1247" s="386"/>
      <c r="X1247" s="386"/>
      <c r="Y1247" s="386"/>
      <c r="Z1247" s="386"/>
      <c r="AA1247" s="347"/>
      <c r="AB1247" s="347"/>
      <c r="AC1247" s="347"/>
      <c r="AD1247" s="347"/>
      <c r="AE1247" s="347"/>
      <c r="AF1247" s="347"/>
      <c r="AG1247" s="347"/>
      <c r="AH1247" s="347"/>
    </row>
    <row r="1248" spans="1:34" s="158" customFormat="1" ht="15" customHeight="1">
      <c r="A1248" s="286">
        <v>32397209</v>
      </c>
      <c r="B1248" s="286" t="s">
        <v>591</v>
      </c>
      <c r="C1248" s="286" t="s">
        <v>1232</v>
      </c>
      <c r="D1248" s="290">
        <v>45249</v>
      </c>
      <c r="E1248" s="287">
        <v>0.79166666666666663</v>
      </c>
      <c r="F1248" s="288" t="s">
        <v>157</v>
      </c>
      <c r="G1248" s="172" t="s">
        <v>23</v>
      </c>
      <c r="H1248" s="127" t="s">
        <v>352</v>
      </c>
      <c r="I1248" s="127" t="s">
        <v>352</v>
      </c>
      <c r="J1248" s="175" t="s">
        <v>352</v>
      </c>
      <c r="K1248" s="127" t="s">
        <v>352</v>
      </c>
      <c r="L1248" s="386"/>
      <c r="M1248" s="386"/>
      <c r="N1248" s="386"/>
      <c r="O1248" s="386"/>
      <c r="P1248" s="386"/>
      <c r="Q1248" s="386"/>
      <c r="R1248" s="386"/>
      <c r="S1248" s="386"/>
      <c r="T1248" s="386"/>
      <c r="U1248" s="386"/>
      <c r="V1248" s="386"/>
      <c r="W1248" s="386"/>
      <c r="X1248" s="386"/>
      <c r="Y1248" s="386"/>
      <c r="Z1248" s="386"/>
      <c r="AA1248" s="347"/>
      <c r="AB1248" s="347"/>
      <c r="AC1248" s="347"/>
      <c r="AD1248" s="347"/>
      <c r="AE1248" s="347"/>
      <c r="AF1248" s="347"/>
      <c r="AG1248" s="347"/>
      <c r="AH1248" s="347"/>
    </row>
    <row r="1249" spans="1:34" s="158" customFormat="1" ht="15" customHeight="1">
      <c r="A1249" s="286">
        <v>32401517</v>
      </c>
      <c r="B1249" s="286" t="s">
        <v>354</v>
      </c>
      <c r="C1249" s="286" t="s">
        <v>1233</v>
      </c>
      <c r="D1249" s="290">
        <v>45257</v>
      </c>
      <c r="E1249" s="287">
        <v>0.625</v>
      </c>
      <c r="F1249" s="288" t="s">
        <v>143</v>
      </c>
      <c r="G1249" s="172" t="s">
        <v>23</v>
      </c>
      <c r="H1249" s="127" t="s">
        <v>352</v>
      </c>
      <c r="I1249" s="127" t="s">
        <v>352</v>
      </c>
      <c r="J1249" s="175" t="s">
        <v>352</v>
      </c>
      <c r="K1249" s="127" t="s">
        <v>352</v>
      </c>
      <c r="L1249" s="386"/>
      <c r="M1249" s="386"/>
      <c r="N1249" s="386"/>
      <c r="O1249" s="386"/>
      <c r="P1249" s="386"/>
      <c r="Q1249" s="386"/>
      <c r="R1249" s="386"/>
      <c r="S1249" s="386"/>
      <c r="T1249" s="386"/>
      <c r="U1249" s="386"/>
      <c r="V1249" s="386"/>
      <c r="W1249" s="386"/>
      <c r="X1249" s="386"/>
      <c r="Y1249" s="386"/>
      <c r="Z1249" s="386"/>
      <c r="AA1249" s="347"/>
      <c r="AB1249" s="347"/>
      <c r="AC1249" s="347"/>
      <c r="AD1249" s="347"/>
      <c r="AE1249" s="347"/>
      <c r="AF1249" s="347"/>
      <c r="AG1249" s="347"/>
      <c r="AH1249" s="347"/>
    </row>
    <row r="1250" spans="1:34" s="158" customFormat="1" ht="15" customHeight="1">
      <c r="A1250" s="286">
        <v>32403546</v>
      </c>
      <c r="B1250" s="286" t="s">
        <v>11</v>
      </c>
      <c r="C1250" s="286" t="s">
        <v>918</v>
      </c>
      <c r="D1250" s="289">
        <v>45262</v>
      </c>
      <c r="E1250" s="287">
        <v>0.625</v>
      </c>
      <c r="F1250" s="288" t="s">
        <v>180</v>
      </c>
      <c r="G1250" s="172" t="s">
        <v>23</v>
      </c>
      <c r="H1250" s="127" t="s">
        <v>352</v>
      </c>
      <c r="I1250" s="127" t="s">
        <v>352</v>
      </c>
      <c r="J1250" s="175" t="s">
        <v>352</v>
      </c>
      <c r="K1250" s="127" t="s">
        <v>352</v>
      </c>
      <c r="L1250" s="386"/>
      <c r="M1250" s="386"/>
      <c r="N1250" s="386"/>
      <c r="O1250" s="386"/>
      <c r="P1250" s="386"/>
      <c r="Q1250" s="386"/>
      <c r="R1250" s="386"/>
      <c r="S1250" s="386"/>
      <c r="T1250" s="386"/>
      <c r="U1250" s="386"/>
      <c r="V1250" s="386"/>
      <c r="W1250" s="386"/>
      <c r="X1250" s="386"/>
      <c r="Y1250" s="386"/>
      <c r="Z1250" s="386"/>
      <c r="AA1250" s="347"/>
      <c r="AB1250" s="347"/>
      <c r="AC1250" s="347"/>
      <c r="AD1250" s="347"/>
      <c r="AE1250" s="347"/>
      <c r="AF1250" s="347"/>
      <c r="AG1250" s="347"/>
      <c r="AH1250" s="347"/>
    </row>
    <row r="1251" spans="1:34" s="158" customFormat="1" ht="15" customHeight="1">
      <c r="A1251" s="284">
        <v>32406352</v>
      </c>
      <c r="B1251" s="284" t="s">
        <v>15</v>
      </c>
      <c r="C1251" s="284" t="s">
        <v>1143</v>
      </c>
      <c r="D1251" s="297">
        <v>45227</v>
      </c>
      <c r="E1251" s="15">
        <v>0.66666666666666663</v>
      </c>
      <c r="F1251" s="13" t="s">
        <v>180</v>
      </c>
      <c r="G1251" s="172" t="s">
        <v>23</v>
      </c>
      <c r="H1251" s="127" t="s">
        <v>352</v>
      </c>
      <c r="I1251" s="127" t="s">
        <v>352</v>
      </c>
      <c r="J1251" s="175" t="s">
        <v>352</v>
      </c>
      <c r="K1251" s="127" t="s">
        <v>352</v>
      </c>
      <c r="L1251" s="95"/>
      <c r="M1251" s="95"/>
      <c r="N1251" s="95"/>
      <c r="O1251" s="95"/>
      <c r="P1251" s="95"/>
      <c r="Q1251" s="9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347"/>
      <c r="AB1251" s="347"/>
      <c r="AC1251" s="347"/>
      <c r="AD1251" s="347"/>
      <c r="AE1251" s="347"/>
      <c r="AF1251" s="347"/>
      <c r="AG1251" s="347"/>
      <c r="AH1251" s="347"/>
    </row>
    <row r="1252" spans="1:34" s="158" customFormat="1" ht="15" customHeight="1">
      <c r="A1252" s="284">
        <v>32420706</v>
      </c>
      <c r="B1252" s="284" t="s">
        <v>386</v>
      </c>
      <c r="C1252" s="284" t="s">
        <v>1234</v>
      </c>
      <c r="D1252" s="297">
        <v>45227</v>
      </c>
      <c r="E1252" s="15">
        <v>0.75</v>
      </c>
      <c r="F1252" s="13" t="s">
        <v>143</v>
      </c>
      <c r="G1252" s="172" t="s">
        <v>23</v>
      </c>
      <c r="H1252" s="13" t="s">
        <v>893</v>
      </c>
      <c r="I1252" s="127" t="s">
        <v>352</v>
      </c>
      <c r="J1252" s="175" t="s">
        <v>352</v>
      </c>
      <c r="K1252" s="127" t="s">
        <v>352</v>
      </c>
      <c r="L1252" s="95"/>
      <c r="M1252" s="95"/>
      <c r="N1252" s="95"/>
      <c r="O1252" s="95"/>
      <c r="P1252" s="95"/>
      <c r="Q1252" s="9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347"/>
      <c r="AB1252" s="347"/>
      <c r="AC1252" s="347"/>
      <c r="AD1252" s="347"/>
      <c r="AE1252" s="347"/>
      <c r="AF1252" s="347"/>
      <c r="AG1252" s="347"/>
      <c r="AH1252" s="347"/>
    </row>
    <row r="1253" spans="1:34" s="158" customFormat="1" ht="15" customHeight="1">
      <c r="A1253" s="284">
        <v>32421375</v>
      </c>
      <c r="B1253" s="284" t="s">
        <v>176</v>
      </c>
      <c r="C1253" s="284" t="s">
        <v>1235</v>
      </c>
      <c r="D1253" s="297">
        <v>45209</v>
      </c>
      <c r="E1253" s="15">
        <v>0.75</v>
      </c>
      <c r="F1253" s="13" t="s">
        <v>157</v>
      </c>
      <c r="G1253" s="172" t="s">
        <v>23</v>
      </c>
      <c r="H1253" s="13" t="s">
        <v>893</v>
      </c>
      <c r="I1253" s="127" t="s">
        <v>352</v>
      </c>
      <c r="J1253" s="175" t="s">
        <v>352</v>
      </c>
      <c r="K1253" s="127" t="s">
        <v>352</v>
      </c>
      <c r="L1253" s="95"/>
      <c r="M1253" s="95"/>
      <c r="N1253" s="95"/>
      <c r="O1253" s="95"/>
      <c r="P1253" s="95"/>
      <c r="Q1253" s="9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347"/>
      <c r="AB1253" s="347"/>
      <c r="AC1253" s="347"/>
      <c r="AD1253" s="347"/>
      <c r="AE1253" s="347"/>
      <c r="AF1253" s="347"/>
      <c r="AG1253" s="347"/>
      <c r="AH1253" s="347"/>
    </row>
    <row r="1254" spans="1:34" s="158" customFormat="1" ht="15" customHeight="1">
      <c r="A1254" s="284">
        <v>32428364</v>
      </c>
      <c r="B1254" s="284" t="s">
        <v>591</v>
      </c>
      <c r="C1254" s="284" t="s">
        <v>1236</v>
      </c>
      <c r="D1254" s="285">
        <v>45234</v>
      </c>
      <c r="E1254" s="15">
        <v>0.75</v>
      </c>
      <c r="F1254" s="13" t="s">
        <v>157</v>
      </c>
      <c r="G1254" s="172" t="s">
        <v>23</v>
      </c>
      <c r="H1254" s="13" t="s">
        <v>352</v>
      </c>
      <c r="I1254" s="127" t="s">
        <v>352</v>
      </c>
      <c r="J1254" s="175" t="s">
        <v>352</v>
      </c>
      <c r="K1254" s="127" t="s">
        <v>352</v>
      </c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347"/>
      <c r="AB1254" s="347"/>
      <c r="AC1254" s="347"/>
      <c r="AD1254" s="347"/>
      <c r="AE1254" s="347"/>
      <c r="AF1254" s="347"/>
      <c r="AG1254" s="347"/>
      <c r="AH1254" s="347"/>
    </row>
    <row r="1255" spans="1:34" s="158" customFormat="1" ht="15" customHeight="1">
      <c r="A1255" s="284">
        <v>32428561</v>
      </c>
      <c r="B1255" s="284" t="s">
        <v>15</v>
      </c>
      <c r="C1255" s="284" t="s">
        <v>1075</v>
      </c>
      <c r="D1255" s="285">
        <v>45263</v>
      </c>
      <c r="E1255" s="15">
        <v>0.70833333333333337</v>
      </c>
      <c r="F1255" s="13" t="s">
        <v>180</v>
      </c>
      <c r="G1255" s="172" t="s">
        <v>23</v>
      </c>
      <c r="H1255" s="13" t="s">
        <v>352</v>
      </c>
      <c r="I1255" s="127" t="s">
        <v>352</v>
      </c>
      <c r="J1255" s="175" t="s">
        <v>352</v>
      </c>
      <c r="K1255" s="127" t="s">
        <v>352</v>
      </c>
      <c r="L1255" s="95"/>
      <c r="M1255" s="95"/>
      <c r="N1255" s="95"/>
      <c r="O1255" s="95"/>
      <c r="P1255" s="95"/>
      <c r="Q1255" s="9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347"/>
      <c r="AB1255" s="347"/>
      <c r="AC1255" s="347"/>
      <c r="AD1255" s="347"/>
      <c r="AE1255" s="347"/>
      <c r="AF1255" s="347"/>
      <c r="AG1255" s="347"/>
      <c r="AH1255" s="347"/>
    </row>
    <row r="1256" spans="1:34" s="158" customFormat="1" ht="15" customHeight="1">
      <c r="A1256" s="284">
        <v>32428786</v>
      </c>
      <c r="B1256" s="284" t="s">
        <v>176</v>
      </c>
      <c r="C1256" s="284" t="s">
        <v>1237</v>
      </c>
      <c r="D1256" s="285">
        <v>45233</v>
      </c>
      <c r="E1256" s="15">
        <v>0.79166666666666663</v>
      </c>
      <c r="F1256" s="13" t="s">
        <v>180</v>
      </c>
      <c r="G1256" s="172" t="s">
        <v>23</v>
      </c>
      <c r="H1256" s="13" t="s">
        <v>352</v>
      </c>
      <c r="I1256" s="127" t="s">
        <v>352</v>
      </c>
      <c r="J1256" s="175" t="s">
        <v>352</v>
      </c>
      <c r="K1256" s="127" t="s">
        <v>352</v>
      </c>
      <c r="L1256" s="95"/>
      <c r="M1256" s="95"/>
      <c r="N1256" s="95"/>
      <c r="O1256" s="95"/>
      <c r="P1256" s="95"/>
      <c r="Q1256" s="9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347"/>
      <c r="AB1256" s="347"/>
      <c r="AC1256" s="347"/>
      <c r="AD1256" s="347"/>
      <c r="AE1256" s="347"/>
      <c r="AF1256" s="347"/>
      <c r="AG1256" s="347"/>
      <c r="AH1256" s="347"/>
    </row>
    <row r="1257" spans="1:34" s="158" customFormat="1" ht="15" customHeight="1">
      <c r="A1257" s="284">
        <v>32434005</v>
      </c>
      <c r="B1257" s="284" t="s">
        <v>132</v>
      </c>
      <c r="C1257" s="284" t="s">
        <v>1106</v>
      </c>
      <c r="D1257" s="285">
        <v>45236</v>
      </c>
      <c r="E1257" s="15">
        <v>0.375</v>
      </c>
      <c r="F1257" s="13" t="s">
        <v>157</v>
      </c>
      <c r="G1257" s="172" t="s">
        <v>23</v>
      </c>
      <c r="H1257" s="13" t="s">
        <v>352</v>
      </c>
      <c r="I1257" s="127" t="s">
        <v>352</v>
      </c>
      <c r="J1257" s="175" t="s">
        <v>352</v>
      </c>
      <c r="K1257" s="127" t="s">
        <v>352</v>
      </c>
      <c r="L1257" s="95"/>
      <c r="M1257" s="95"/>
      <c r="N1257" s="95"/>
      <c r="O1257" s="95"/>
      <c r="P1257" s="95"/>
      <c r="Q1257" s="9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347"/>
      <c r="AB1257" s="347"/>
      <c r="AC1257" s="347"/>
      <c r="AD1257" s="347"/>
      <c r="AE1257" s="347"/>
      <c r="AF1257" s="347"/>
      <c r="AG1257" s="347"/>
      <c r="AH1257" s="347"/>
    </row>
    <row r="1258" spans="1:34" s="158" customFormat="1" ht="15" customHeight="1">
      <c r="A1258" s="284">
        <v>32430246</v>
      </c>
      <c r="B1258" s="284" t="s">
        <v>591</v>
      </c>
      <c r="C1258" s="284" t="s">
        <v>1238</v>
      </c>
      <c r="D1258" s="285">
        <v>45234</v>
      </c>
      <c r="E1258" s="15">
        <v>0.75</v>
      </c>
      <c r="F1258" s="13" t="s">
        <v>157</v>
      </c>
      <c r="G1258" s="172" t="s">
        <v>23</v>
      </c>
      <c r="H1258" s="13" t="s">
        <v>352</v>
      </c>
      <c r="I1258" s="127" t="s">
        <v>352</v>
      </c>
      <c r="J1258" s="175" t="s">
        <v>352</v>
      </c>
      <c r="K1258" s="127" t="s">
        <v>352</v>
      </c>
      <c r="L1258" s="95"/>
      <c r="M1258" s="95"/>
      <c r="N1258" s="95"/>
      <c r="O1258" s="95"/>
      <c r="P1258" s="95"/>
      <c r="Q1258" s="9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347"/>
      <c r="AB1258" s="347"/>
      <c r="AC1258" s="347"/>
      <c r="AD1258" s="347"/>
      <c r="AE1258" s="347"/>
      <c r="AF1258" s="347"/>
      <c r="AG1258" s="347"/>
      <c r="AH1258" s="347"/>
    </row>
    <row r="1259" spans="1:34" s="158" customFormat="1" ht="15" customHeight="1">
      <c r="A1259" s="284">
        <v>32434012</v>
      </c>
      <c r="B1259" s="284" t="s">
        <v>132</v>
      </c>
      <c r="C1259" s="284" t="s">
        <v>1106</v>
      </c>
      <c r="D1259" s="285">
        <v>45236</v>
      </c>
      <c r="E1259" s="15">
        <v>0.375</v>
      </c>
      <c r="F1259" s="13" t="s">
        <v>157</v>
      </c>
      <c r="G1259" s="172" t="s">
        <v>23</v>
      </c>
      <c r="H1259" s="13" t="s">
        <v>352</v>
      </c>
      <c r="I1259" s="127" t="s">
        <v>352</v>
      </c>
      <c r="J1259" s="175" t="s">
        <v>352</v>
      </c>
      <c r="K1259" s="127" t="s">
        <v>352</v>
      </c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347"/>
      <c r="AB1259" s="347"/>
      <c r="AC1259" s="347"/>
      <c r="AD1259" s="347"/>
      <c r="AE1259" s="347"/>
      <c r="AF1259" s="347"/>
      <c r="AG1259" s="347"/>
      <c r="AH1259" s="347"/>
    </row>
    <row r="1260" spans="1:34" s="158" customFormat="1" ht="15" customHeight="1">
      <c r="A1260" s="284">
        <v>32437557</v>
      </c>
      <c r="B1260" s="284" t="s">
        <v>687</v>
      </c>
      <c r="C1260" s="284" t="s">
        <v>1239</v>
      </c>
      <c r="D1260" s="285">
        <v>45204</v>
      </c>
      <c r="E1260" s="15">
        <v>0.70833333333333337</v>
      </c>
      <c r="F1260" s="13" t="s">
        <v>154</v>
      </c>
      <c r="G1260" s="172" t="s">
        <v>23</v>
      </c>
      <c r="H1260" s="13" t="s">
        <v>893</v>
      </c>
      <c r="I1260" s="127" t="s">
        <v>352</v>
      </c>
      <c r="J1260" s="175" t="s">
        <v>352</v>
      </c>
      <c r="K1260" s="127" t="s">
        <v>352</v>
      </c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347"/>
      <c r="AB1260" s="347"/>
      <c r="AC1260" s="347"/>
      <c r="AD1260" s="347"/>
      <c r="AE1260" s="347"/>
      <c r="AF1260" s="347"/>
      <c r="AG1260" s="347"/>
      <c r="AH1260" s="347"/>
    </row>
    <row r="1261" spans="1:34" s="158" customFormat="1" ht="15" customHeight="1">
      <c r="A1261" s="284">
        <v>32444817</v>
      </c>
      <c r="B1261" s="284" t="s">
        <v>591</v>
      </c>
      <c r="C1261" s="284" t="s">
        <v>1240</v>
      </c>
      <c r="D1261" s="285">
        <v>45269</v>
      </c>
      <c r="E1261" s="15">
        <v>0.75</v>
      </c>
      <c r="F1261" s="13" t="s">
        <v>157</v>
      </c>
      <c r="G1261" s="172" t="s">
        <v>23</v>
      </c>
      <c r="H1261" s="3" t="s">
        <v>352</v>
      </c>
      <c r="I1261" s="127" t="s">
        <v>352</v>
      </c>
      <c r="J1261" s="175" t="s">
        <v>352</v>
      </c>
      <c r="K1261" s="127" t="s">
        <v>352</v>
      </c>
      <c r="L1261" s="95"/>
      <c r="M1261" s="95"/>
      <c r="N1261" s="95"/>
      <c r="O1261" s="95"/>
      <c r="P1261" s="95"/>
      <c r="Q1261" s="9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347"/>
      <c r="AB1261" s="347"/>
      <c r="AC1261" s="347"/>
      <c r="AD1261" s="347"/>
      <c r="AE1261" s="347"/>
      <c r="AF1261" s="347"/>
      <c r="AG1261" s="347"/>
      <c r="AH1261" s="347"/>
    </row>
    <row r="1262" spans="1:34" s="158" customFormat="1" ht="15" customHeight="1">
      <c r="A1262" s="284">
        <v>32452143</v>
      </c>
      <c r="B1262" s="284" t="s">
        <v>354</v>
      </c>
      <c r="C1262" s="284" t="s">
        <v>1241</v>
      </c>
      <c r="D1262" s="297">
        <v>45260</v>
      </c>
      <c r="E1262" s="15">
        <v>0.70833333333333337</v>
      </c>
      <c r="F1262" s="13" t="s">
        <v>143</v>
      </c>
      <c r="G1262" s="172" t="s">
        <v>23</v>
      </c>
      <c r="H1262" s="3" t="s">
        <v>352</v>
      </c>
      <c r="I1262" s="127" t="s">
        <v>352</v>
      </c>
      <c r="J1262" s="175" t="s">
        <v>352</v>
      </c>
      <c r="K1262" s="127" t="s">
        <v>352</v>
      </c>
      <c r="L1262" s="95"/>
      <c r="M1262" s="95"/>
      <c r="N1262" s="95"/>
      <c r="O1262" s="95"/>
      <c r="P1262" s="95"/>
      <c r="Q1262" s="95"/>
      <c r="R1262" s="95"/>
      <c r="S1262" s="95"/>
      <c r="T1262" s="95"/>
      <c r="U1262" s="95"/>
      <c r="V1262" s="95"/>
      <c r="W1262" s="95"/>
      <c r="X1262" s="95"/>
      <c r="Y1262" s="95"/>
      <c r="Z1262" s="95"/>
      <c r="AA1262" s="347"/>
      <c r="AB1262" s="347"/>
      <c r="AC1262" s="347"/>
      <c r="AD1262" s="347"/>
      <c r="AE1262" s="347"/>
      <c r="AF1262" s="347"/>
      <c r="AG1262" s="347"/>
      <c r="AH1262" s="347"/>
    </row>
    <row r="1263" spans="1:34" s="158" customFormat="1" ht="15" customHeight="1">
      <c r="A1263" s="300">
        <v>32454441</v>
      </c>
      <c r="B1263" s="300" t="s">
        <v>354</v>
      </c>
      <c r="C1263" s="300" t="s">
        <v>1245</v>
      </c>
      <c r="D1263" s="301">
        <v>45253</v>
      </c>
      <c r="E1263" s="299">
        <v>0.66666666666666663</v>
      </c>
      <c r="F1263" s="298" t="s">
        <v>143</v>
      </c>
      <c r="G1263" s="172" t="s">
        <v>23</v>
      </c>
      <c r="H1263" s="3" t="s">
        <v>352</v>
      </c>
      <c r="I1263" s="127" t="s">
        <v>352</v>
      </c>
      <c r="J1263" s="175" t="s">
        <v>352</v>
      </c>
      <c r="K1263" s="127" t="s">
        <v>352</v>
      </c>
      <c r="L1263" s="387"/>
      <c r="M1263" s="387"/>
      <c r="N1263" s="387"/>
      <c r="O1263" s="387"/>
      <c r="P1263" s="387"/>
      <c r="Q1263" s="387"/>
      <c r="R1263" s="387"/>
      <c r="S1263" s="387"/>
      <c r="T1263" s="387"/>
      <c r="U1263" s="387"/>
      <c r="V1263" s="387"/>
      <c r="W1263" s="387"/>
      <c r="X1263" s="387"/>
      <c r="Y1263" s="387"/>
      <c r="Z1263" s="387"/>
      <c r="AA1263" s="347"/>
      <c r="AB1263" s="347"/>
      <c r="AC1263" s="347"/>
      <c r="AD1263" s="347"/>
      <c r="AE1263" s="347"/>
      <c r="AF1263" s="347"/>
      <c r="AG1263" s="347"/>
      <c r="AH1263" s="347"/>
    </row>
    <row r="1264" spans="1:34" s="158" customFormat="1" ht="15" customHeight="1">
      <c r="A1264" s="300">
        <v>32459027</v>
      </c>
      <c r="B1264" s="300" t="s">
        <v>354</v>
      </c>
      <c r="C1264" s="300" t="s">
        <v>188</v>
      </c>
      <c r="D1264" s="301">
        <v>45245</v>
      </c>
      <c r="E1264" s="299">
        <v>0.625</v>
      </c>
      <c r="F1264" s="298" t="s">
        <v>143</v>
      </c>
      <c r="G1264" s="172" t="s">
        <v>23</v>
      </c>
      <c r="H1264" s="3" t="s">
        <v>352</v>
      </c>
      <c r="I1264" s="127" t="s">
        <v>352</v>
      </c>
      <c r="J1264" s="175" t="s">
        <v>352</v>
      </c>
      <c r="K1264" s="127" t="s">
        <v>352</v>
      </c>
      <c r="L1264" s="387"/>
      <c r="M1264" s="387"/>
      <c r="N1264" s="387"/>
      <c r="O1264" s="387"/>
      <c r="P1264" s="387"/>
      <c r="Q1264" s="387"/>
      <c r="R1264" s="387"/>
      <c r="S1264" s="387"/>
      <c r="T1264" s="387"/>
      <c r="U1264" s="387"/>
      <c r="V1264" s="387"/>
      <c r="W1264" s="387"/>
      <c r="X1264" s="387"/>
      <c r="Y1264" s="387"/>
      <c r="Z1264" s="387"/>
      <c r="AA1264" s="347"/>
      <c r="AB1264" s="347"/>
      <c r="AC1264" s="347"/>
      <c r="AD1264" s="347"/>
      <c r="AE1264" s="347"/>
      <c r="AF1264" s="347"/>
      <c r="AG1264" s="347"/>
      <c r="AH1264" s="347"/>
    </row>
    <row r="1265" spans="1:34" s="158" customFormat="1" ht="15" customHeight="1">
      <c r="A1265" s="300">
        <v>32458589</v>
      </c>
      <c r="B1265" s="300" t="s">
        <v>534</v>
      </c>
      <c r="C1265" s="300" t="s">
        <v>1244</v>
      </c>
      <c r="D1265" s="302">
        <v>45262</v>
      </c>
      <c r="E1265" s="299">
        <v>0.58333333333333337</v>
      </c>
      <c r="F1265" s="298" t="s">
        <v>1243</v>
      </c>
      <c r="G1265" s="172" t="s">
        <v>23</v>
      </c>
      <c r="H1265" s="3" t="s">
        <v>352</v>
      </c>
      <c r="I1265" s="127" t="s">
        <v>352</v>
      </c>
      <c r="J1265" s="175" t="s">
        <v>352</v>
      </c>
      <c r="K1265" s="127" t="s">
        <v>352</v>
      </c>
      <c r="L1265" s="387"/>
      <c r="M1265" s="387"/>
      <c r="N1265" s="387"/>
      <c r="O1265" s="387"/>
      <c r="P1265" s="387"/>
      <c r="Q1265" s="387"/>
      <c r="R1265" s="387"/>
      <c r="S1265" s="387"/>
      <c r="T1265" s="387"/>
      <c r="U1265" s="387"/>
      <c r="V1265" s="387"/>
      <c r="W1265" s="387"/>
      <c r="X1265" s="387"/>
      <c r="Y1265" s="387"/>
      <c r="Z1265" s="387"/>
      <c r="AA1265" s="347"/>
      <c r="AB1265" s="347"/>
      <c r="AC1265" s="347"/>
      <c r="AD1265" s="347"/>
      <c r="AE1265" s="347"/>
      <c r="AF1265" s="347"/>
      <c r="AG1265" s="347"/>
      <c r="AH1265" s="347"/>
    </row>
    <row r="1266" spans="1:34" s="158" customFormat="1" ht="15" customHeight="1">
      <c r="A1266" s="300">
        <v>32502088</v>
      </c>
      <c r="B1266" s="300" t="s">
        <v>591</v>
      </c>
      <c r="C1266" s="300" t="s">
        <v>1242</v>
      </c>
      <c r="D1266" s="301">
        <v>45245</v>
      </c>
      <c r="E1266" s="299">
        <v>0.66666666666666663</v>
      </c>
      <c r="F1266" s="298" t="s">
        <v>180</v>
      </c>
      <c r="G1266" s="172" t="s">
        <v>23</v>
      </c>
      <c r="H1266" s="3" t="s">
        <v>352</v>
      </c>
      <c r="I1266" s="127" t="s">
        <v>352</v>
      </c>
      <c r="J1266" s="175" t="s">
        <v>352</v>
      </c>
      <c r="K1266" s="127" t="s">
        <v>352</v>
      </c>
      <c r="L1266" s="387"/>
      <c r="M1266" s="387"/>
      <c r="N1266" s="387"/>
      <c r="O1266" s="387"/>
      <c r="P1266" s="387"/>
      <c r="Q1266" s="387"/>
      <c r="R1266" s="387"/>
      <c r="S1266" s="387"/>
      <c r="T1266" s="387"/>
      <c r="U1266" s="387"/>
      <c r="V1266" s="387"/>
      <c r="W1266" s="387"/>
      <c r="X1266" s="387"/>
      <c r="Y1266" s="387"/>
      <c r="Z1266" s="387"/>
      <c r="AA1266" s="347"/>
      <c r="AB1266" s="347"/>
      <c r="AC1266" s="347"/>
      <c r="AD1266" s="347"/>
      <c r="AE1266" s="347"/>
      <c r="AF1266" s="347"/>
      <c r="AG1266" s="347"/>
      <c r="AH1266" s="347"/>
    </row>
    <row r="1267" spans="1:34" s="158" customFormat="1" ht="15" customHeight="1">
      <c r="A1267" s="300">
        <v>32509338</v>
      </c>
      <c r="B1267" s="300" t="s">
        <v>354</v>
      </c>
      <c r="C1267" s="300" t="s">
        <v>181</v>
      </c>
      <c r="D1267" s="301">
        <v>45280</v>
      </c>
      <c r="E1267" s="299">
        <v>0.625</v>
      </c>
      <c r="F1267" s="298" t="s">
        <v>154</v>
      </c>
      <c r="G1267" s="172" t="s">
        <v>23</v>
      </c>
      <c r="H1267" s="3" t="s">
        <v>352</v>
      </c>
      <c r="I1267" s="127" t="s">
        <v>352</v>
      </c>
      <c r="J1267" s="175" t="s">
        <v>352</v>
      </c>
      <c r="K1267" s="127" t="s">
        <v>352</v>
      </c>
      <c r="L1267" s="387"/>
      <c r="M1267" s="387"/>
      <c r="N1267" s="387"/>
      <c r="O1267" s="387"/>
      <c r="P1267" s="387"/>
      <c r="Q1267" s="387"/>
      <c r="R1267" s="387"/>
      <c r="S1267" s="387"/>
      <c r="T1267" s="387"/>
      <c r="U1267" s="387"/>
      <c r="V1267" s="387"/>
      <c r="W1267" s="387"/>
      <c r="X1267" s="387"/>
      <c r="Y1267" s="387"/>
      <c r="Z1267" s="387"/>
      <c r="AA1267" s="347"/>
      <c r="AB1267" s="347"/>
      <c r="AC1267" s="347"/>
      <c r="AD1267" s="347"/>
      <c r="AE1267" s="347"/>
      <c r="AF1267" s="347"/>
      <c r="AG1267" s="347"/>
      <c r="AH1267" s="347"/>
    </row>
    <row r="1268" spans="1:34" s="158" customFormat="1" ht="15" customHeight="1">
      <c r="A1268" s="300">
        <v>32511814</v>
      </c>
      <c r="B1268" s="300" t="s">
        <v>354</v>
      </c>
      <c r="C1268" s="300" t="s">
        <v>202</v>
      </c>
      <c r="D1268" s="301">
        <v>45246</v>
      </c>
      <c r="E1268" s="299">
        <v>0.375</v>
      </c>
      <c r="F1268" s="298" t="s">
        <v>1092</v>
      </c>
      <c r="G1268" s="172" t="s">
        <v>23</v>
      </c>
      <c r="H1268" s="3" t="s">
        <v>352</v>
      </c>
      <c r="I1268" s="127" t="s">
        <v>352</v>
      </c>
      <c r="J1268" s="175" t="s">
        <v>352</v>
      </c>
      <c r="K1268" s="127" t="s">
        <v>352</v>
      </c>
      <c r="L1268" s="387"/>
      <c r="M1268" s="387"/>
      <c r="N1268" s="387"/>
      <c r="O1268" s="387"/>
      <c r="P1268" s="387"/>
      <c r="Q1268" s="387"/>
      <c r="R1268" s="387"/>
      <c r="S1268" s="387"/>
      <c r="T1268" s="387"/>
      <c r="U1268" s="387"/>
      <c r="V1268" s="387"/>
      <c r="W1268" s="387"/>
      <c r="X1268" s="387"/>
      <c r="Y1268" s="387"/>
      <c r="Z1268" s="387"/>
      <c r="AA1268" s="347"/>
      <c r="AB1268" s="347"/>
      <c r="AC1268" s="347"/>
      <c r="AD1268" s="347"/>
      <c r="AE1268" s="347"/>
      <c r="AF1268" s="347"/>
      <c r="AG1268" s="347"/>
      <c r="AH1268" s="347"/>
    </row>
    <row r="1269" spans="1:34" s="158" customFormat="1" ht="15" customHeight="1">
      <c r="A1269" s="300">
        <v>32537438</v>
      </c>
      <c r="B1269" s="300" t="s">
        <v>15</v>
      </c>
      <c r="C1269" s="300" t="s">
        <v>1006</v>
      </c>
      <c r="D1269" s="301">
        <v>45283</v>
      </c>
      <c r="E1269" s="299">
        <v>0.45833333333333331</v>
      </c>
      <c r="F1269" s="298" t="s">
        <v>180</v>
      </c>
      <c r="G1269" s="172" t="s">
        <v>23</v>
      </c>
      <c r="H1269" s="3" t="s">
        <v>352</v>
      </c>
      <c r="I1269" s="127" t="s">
        <v>352</v>
      </c>
      <c r="J1269" s="370" t="s">
        <v>23</v>
      </c>
      <c r="K1269" s="103" t="s">
        <v>23</v>
      </c>
      <c r="L1269" s="387"/>
      <c r="M1269" s="387"/>
      <c r="N1269" s="387"/>
      <c r="O1269" s="387"/>
      <c r="P1269" s="387"/>
      <c r="Q1269" s="387"/>
      <c r="R1269" s="387"/>
      <c r="S1269" s="387"/>
      <c r="T1269" s="387"/>
      <c r="U1269" s="387"/>
      <c r="V1269" s="387"/>
      <c r="W1269" s="387"/>
      <c r="X1269" s="387"/>
      <c r="Y1269" s="387"/>
      <c r="Z1269" s="387"/>
      <c r="AA1269" s="347"/>
      <c r="AB1269" s="347"/>
      <c r="AC1269" s="347"/>
      <c r="AD1269" s="347"/>
      <c r="AE1269" s="347"/>
      <c r="AF1269" s="347"/>
      <c r="AG1269" s="347"/>
      <c r="AH1269" s="347"/>
    </row>
    <row r="1270" spans="1:34" s="158" customFormat="1" ht="15" customHeight="1">
      <c r="A1270" s="300">
        <v>32537724</v>
      </c>
      <c r="B1270" s="300" t="s">
        <v>15</v>
      </c>
      <c r="C1270" s="300" t="s">
        <v>625</v>
      </c>
      <c r="D1270" s="301">
        <v>45276</v>
      </c>
      <c r="E1270" s="299">
        <v>0.41666666666666669</v>
      </c>
      <c r="F1270" s="298" t="s">
        <v>1243</v>
      </c>
      <c r="G1270" s="172" t="s">
        <v>23</v>
      </c>
      <c r="H1270" s="3" t="s">
        <v>352</v>
      </c>
      <c r="I1270" s="127" t="s">
        <v>352</v>
      </c>
      <c r="J1270" s="175" t="s">
        <v>352</v>
      </c>
      <c r="K1270" s="127" t="s">
        <v>352</v>
      </c>
      <c r="L1270" s="387"/>
      <c r="M1270" s="387"/>
      <c r="N1270" s="387"/>
      <c r="O1270" s="387"/>
      <c r="P1270" s="387"/>
      <c r="Q1270" s="387"/>
      <c r="R1270" s="387"/>
      <c r="S1270" s="387"/>
      <c r="T1270" s="387"/>
      <c r="U1270" s="387"/>
      <c r="V1270" s="387"/>
      <c r="W1270" s="387"/>
      <c r="X1270" s="387"/>
      <c r="Y1270" s="387"/>
      <c r="Z1270" s="387"/>
      <c r="AA1270" s="347"/>
      <c r="AB1270" s="347"/>
      <c r="AC1270" s="347"/>
      <c r="AD1270" s="347"/>
      <c r="AE1270" s="347"/>
      <c r="AF1270" s="347"/>
      <c r="AG1270" s="347"/>
      <c r="AH1270" s="347"/>
    </row>
    <row r="1271" spans="1:34" s="158" customFormat="1" ht="15" customHeight="1">
      <c r="A1271" s="300">
        <v>32539489</v>
      </c>
      <c r="B1271" s="300" t="s">
        <v>591</v>
      </c>
      <c r="C1271" s="300" t="s">
        <v>1246</v>
      </c>
      <c r="D1271" s="301">
        <v>45270</v>
      </c>
      <c r="E1271" s="299">
        <v>0.45833333333333331</v>
      </c>
      <c r="F1271" s="298" t="s">
        <v>157</v>
      </c>
      <c r="G1271" s="172" t="s">
        <v>23</v>
      </c>
      <c r="H1271" s="3" t="s">
        <v>352</v>
      </c>
      <c r="I1271" s="127" t="s">
        <v>352</v>
      </c>
      <c r="J1271" s="175" t="s">
        <v>352</v>
      </c>
      <c r="K1271" s="127" t="s">
        <v>352</v>
      </c>
      <c r="L1271" s="387"/>
      <c r="M1271" s="387"/>
      <c r="N1271" s="387"/>
      <c r="O1271" s="387"/>
      <c r="P1271" s="387"/>
      <c r="Q1271" s="387"/>
      <c r="R1271" s="387"/>
      <c r="S1271" s="387"/>
      <c r="T1271" s="387"/>
      <c r="U1271" s="387"/>
      <c r="V1271" s="387"/>
      <c r="W1271" s="387"/>
      <c r="X1271" s="387"/>
      <c r="Y1271" s="387"/>
      <c r="Z1271" s="387"/>
      <c r="AA1271" s="347"/>
      <c r="AB1271" s="347"/>
      <c r="AC1271" s="347"/>
      <c r="AD1271" s="347"/>
      <c r="AE1271" s="347"/>
      <c r="AF1271" s="347"/>
      <c r="AG1271" s="347"/>
      <c r="AH1271" s="347"/>
    </row>
    <row r="1272" spans="1:34" s="158" customFormat="1" ht="15" customHeight="1">
      <c r="A1272" s="300">
        <v>32543162</v>
      </c>
      <c r="B1272" s="300" t="s">
        <v>15</v>
      </c>
      <c r="C1272" s="300" t="s">
        <v>1247</v>
      </c>
      <c r="D1272" s="302">
        <v>45263</v>
      </c>
      <c r="E1272" s="299">
        <v>0.41666666666666669</v>
      </c>
      <c r="F1272" s="298" t="s">
        <v>1243</v>
      </c>
      <c r="G1272" s="172" t="s">
        <v>23</v>
      </c>
      <c r="H1272" s="3" t="s">
        <v>352</v>
      </c>
      <c r="I1272" s="127" t="s">
        <v>352</v>
      </c>
      <c r="J1272" s="175" t="s">
        <v>352</v>
      </c>
      <c r="K1272" s="127" t="s">
        <v>352</v>
      </c>
      <c r="L1272" s="387"/>
      <c r="M1272" s="387"/>
      <c r="N1272" s="387"/>
      <c r="O1272" s="387"/>
      <c r="P1272" s="387"/>
      <c r="Q1272" s="387"/>
      <c r="R1272" s="387"/>
      <c r="S1272" s="387"/>
      <c r="T1272" s="387"/>
      <c r="U1272" s="387"/>
      <c r="V1272" s="387"/>
      <c r="W1272" s="387"/>
      <c r="X1272" s="387"/>
      <c r="Y1272" s="387"/>
      <c r="Z1272" s="387"/>
      <c r="AA1272" s="347"/>
      <c r="AB1272" s="347"/>
      <c r="AC1272" s="347"/>
      <c r="AD1272" s="347"/>
      <c r="AE1272" s="347"/>
      <c r="AF1272" s="347"/>
      <c r="AG1272" s="347"/>
      <c r="AH1272" s="347"/>
    </row>
    <row r="1273" spans="1:34" s="158" customFormat="1" ht="15" customHeight="1">
      <c r="A1273" s="300">
        <v>32556298</v>
      </c>
      <c r="B1273" s="300" t="s">
        <v>434</v>
      </c>
      <c r="C1273" s="300" t="s">
        <v>1248</v>
      </c>
      <c r="D1273" s="302">
        <v>45264</v>
      </c>
      <c r="E1273" s="299">
        <v>0.83333333333333337</v>
      </c>
      <c r="F1273" s="298" t="s">
        <v>1243</v>
      </c>
      <c r="G1273" s="172" t="s">
        <v>23</v>
      </c>
      <c r="H1273" s="3" t="s">
        <v>352</v>
      </c>
      <c r="I1273" s="127" t="s">
        <v>352</v>
      </c>
      <c r="J1273" s="175" t="s">
        <v>352</v>
      </c>
      <c r="K1273" s="127" t="s">
        <v>352</v>
      </c>
      <c r="L1273" s="387"/>
      <c r="M1273" s="387"/>
      <c r="N1273" s="387"/>
      <c r="O1273" s="387"/>
      <c r="P1273" s="387"/>
      <c r="Q1273" s="387"/>
      <c r="R1273" s="387"/>
      <c r="S1273" s="387"/>
      <c r="T1273" s="387"/>
      <c r="U1273" s="387"/>
      <c r="V1273" s="387"/>
      <c r="W1273" s="387"/>
      <c r="X1273" s="387"/>
      <c r="Y1273" s="387"/>
      <c r="Z1273" s="387"/>
      <c r="AA1273" s="347"/>
      <c r="AB1273" s="347"/>
      <c r="AC1273" s="347"/>
      <c r="AD1273" s="347"/>
      <c r="AE1273" s="347"/>
      <c r="AF1273" s="347"/>
      <c r="AG1273" s="347"/>
      <c r="AH1273" s="347"/>
    </row>
    <row r="1274" spans="1:34" s="158" customFormat="1" ht="15" customHeight="1">
      <c r="A1274" s="300">
        <v>32557632</v>
      </c>
      <c r="B1274" s="300" t="s">
        <v>354</v>
      </c>
      <c r="C1274" s="300" t="s">
        <v>1249</v>
      </c>
      <c r="D1274" s="301">
        <v>45278</v>
      </c>
      <c r="E1274" s="299">
        <v>0.70833333333333337</v>
      </c>
      <c r="F1274" s="298" t="s">
        <v>157</v>
      </c>
      <c r="G1274" s="172" t="s">
        <v>23</v>
      </c>
      <c r="H1274" s="3" t="s">
        <v>352</v>
      </c>
      <c r="I1274" s="127" t="s">
        <v>352</v>
      </c>
      <c r="J1274" s="175" t="s">
        <v>352</v>
      </c>
      <c r="K1274" s="127" t="s">
        <v>352</v>
      </c>
      <c r="L1274" s="387"/>
      <c r="M1274" s="387"/>
      <c r="N1274" s="387"/>
      <c r="O1274" s="387"/>
      <c r="P1274" s="387"/>
      <c r="Q1274" s="387"/>
      <c r="R1274" s="387"/>
      <c r="S1274" s="387"/>
      <c r="T1274" s="387"/>
      <c r="U1274" s="387"/>
      <c r="V1274" s="387"/>
      <c r="W1274" s="387"/>
      <c r="X1274" s="387"/>
      <c r="Y1274" s="387"/>
      <c r="Z1274" s="387"/>
      <c r="AA1274" s="347"/>
      <c r="AB1274" s="347"/>
      <c r="AC1274" s="347"/>
      <c r="AD1274" s="347"/>
      <c r="AE1274" s="347"/>
      <c r="AF1274" s="347"/>
      <c r="AG1274" s="347"/>
      <c r="AH1274" s="347"/>
    </row>
    <row r="1275" spans="1:34" s="158" customFormat="1" ht="15" customHeight="1">
      <c r="A1275" s="300">
        <v>32563382</v>
      </c>
      <c r="B1275" s="300" t="s">
        <v>15</v>
      </c>
      <c r="C1275" s="300" t="s">
        <v>1250</v>
      </c>
      <c r="D1275" s="302">
        <v>45262</v>
      </c>
      <c r="E1275" s="299">
        <v>0.41666666666666669</v>
      </c>
      <c r="F1275" s="298" t="s">
        <v>1243</v>
      </c>
      <c r="G1275" s="172" t="s">
        <v>23</v>
      </c>
      <c r="H1275" s="3" t="s">
        <v>352</v>
      </c>
      <c r="I1275" s="127" t="s">
        <v>352</v>
      </c>
      <c r="J1275" s="175" t="s">
        <v>352</v>
      </c>
      <c r="K1275" s="127" t="s">
        <v>352</v>
      </c>
      <c r="L1275" s="387"/>
      <c r="M1275" s="387"/>
      <c r="N1275" s="387"/>
      <c r="O1275" s="387"/>
      <c r="P1275" s="387"/>
      <c r="Q1275" s="387"/>
      <c r="R1275" s="387"/>
      <c r="S1275" s="387"/>
      <c r="T1275" s="387"/>
      <c r="U1275" s="387"/>
      <c r="V1275" s="387"/>
      <c r="W1275" s="387"/>
      <c r="X1275" s="387"/>
      <c r="Y1275" s="387"/>
      <c r="Z1275" s="387"/>
      <c r="AA1275" s="347"/>
      <c r="AB1275" s="347"/>
      <c r="AC1275" s="347"/>
      <c r="AD1275" s="347"/>
      <c r="AE1275" s="347"/>
      <c r="AF1275" s="347"/>
      <c r="AG1275" s="347"/>
      <c r="AH1275" s="347"/>
    </row>
    <row r="1276" spans="1:34" s="158" customFormat="1" ht="15" customHeight="1">
      <c r="A1276" s="300">
        <v>32566161</v>
      </c>
      <c r="B1276" s="300" t="s">
        <v>15</v>
      </c>
      <c r="C1276" s="300" t="s">
        <v>625</v>
      </c>
      <c r="D1276" s="302">
        <v>45269</v>
      </c>
      <c r="E1276" s="299">
        <v>0.41666666666666669</v>
      </c>
      <c r="F1276" s="298" t="s">
        <v>1243</v>
      </c>
      <c r="G1276" s="172" t="s">
        <v>23</v>
      </c>
      <c r="H1276" s="3" t="s">
        <v>352</v>
      </c>
      <c r="I1276" s="127" t="s">
        <v>352</v>
      </c>
      <c r="J1276" s="175" t="s">
        <v>352</v>
      </c>
      <c r="K1276" s="127" t="s">
        <v>352</v>
      </c>
      <c r="L1276" s="387"/>
      <c r="M1276" s="387"/>
      <c r="N1276" s="387"/>
      <c r="O1276" s="387"/>
      <c r="P1276" s="387"/>
      <c r="Q1276" s="387"/>
      <c r="R1276" s="387"/>
      <c r="S1276" s="387"/>
      <c r="T1276" s="387"/>
      <c r="U1276" s="387"/>
      <c r="V1276" s="387"/>
      <c r="W1276" s="387"/>
      <c r="X1276" s="387"/>
      <c r="Y1276" s="387"/>
      <c r="Z1276" s="387"/>
      <c r="AA1276" s="347"/>
      <c r="AB1276" s="347"/>
      <c r="AC1276" s="347"/>
      <c r="AD1276" s="347"/>
      <c r="AE1276" s="347"/>
      <c r="AF1276" s="347"/>
      <c r="AG1276" s="347"/>
      <c r="AH1276" s="347"/>
    </row>
    <row r="1277" spans="1:34" s="158" customFormat="1" ht="15" customHeight="1">
      <c r="A1277" s="300">
        <v>32572946</v>
      </c>
      <c r="B1277" s="300" t="s">
        <v>354</v>
      </c>
      <c r="C1277" s="300" t="s">
        <v>1251</v>
      </c>
      <c r="D1277" s="302">
        <v>45264</v>
      </c>
      <c r="E1277" s="299">
        <v>0.625</v>
      </c>
      <c r="F1277" s="298" t="s">
        <v>1243</v>
      </c>
      <c r="G1277" s="172" t="s">
        <v>23</v>
      </c>
      <c r="H1277" s="3" t="s">
        <v>352</v>
      </c>
      <c r="I1277" s="127" t="s">
        <v>352</v>
      </c>
      <c r="J1277" s="175" t="s">
        <v>352</v>
      </c>
      <c r="K1277" s="127" t="s">
        <v>352</v>
      </c>
      <c r="L1277" s="387"/>
      <c r="M1277" s="387"/>
      <c r="N1277" s="387"/>
      <c r="O1277" s="387"/>
      <c r="P1277" s="387"/>
      <c r="Q1277" s="387"/>
      <c r="R1277" s="387"/>
      <c r="S1277" s="387"/>
      <c r="T1277" s="387"/>
      <c r="U1277" s="387"/>
      <c r="V1277" s="387"/>
      <c r="W1277" s="387"/>
      <c r="X1277" s="387"/>
      <c r="Y1277" s="387"/>
      <c r="Z1277" s="387"/>
      <c r="AA1277" s="347"/>
      <c r="AB1277" s="347"/>
      <c r="AC1277" s="347"/>
      <c r="AD1277" s="347"/>
      <c r="AE1277" s="347"/>
      <c r="AF1277" s="347"/>
      <c r="AG1277" s="347"/>
      <c r="AH1277" s="347"/>
    </row>
    <row r="1278" spans="1:34" s="158" customFormat="1" ht="15" customHeight="1">
      <c r="A1278" s="300">
        <v>32573043</v>
      </c>
      <c r="B1278" s="300" t="s">
        <v>132</v>
      </c>
      <c r="C1278" s="300" t="s">
        <v>890</v>
      </c>
      <c r="D1278" s="301">
        <v>45241</v>
      </c>
      <c r="E1278" s="299">
        <v>0.79166666666666663</v>
      </c>
      <c r="F1278" s="298" t="s">
        <v>1243</v>
      </c>
      <c r="G1278" s="172" t="s">
        <v>23</v>
      </c>
      <c r="H1278" s="298" t="s">
        <v>885</v>
      </c>
      <c r="I1278" s="127" t="s">
        <v>352</v>
      </c>
      <c r="J1278" s="175" t="s">
        <v>352</v>
      </c>
      <c r="K1278" s="127" t="s">
        <v>352</v>
      </c>
      <c r="L1278" s="387"/>
      <c r="M1278" s="387"/>
      <c r="N1278" s="387"/>
      <c r="O1278" s="387"/>
      <c r="P1278" s="387"/>
      <c r="Q1278" s="387"/>
      <c r="R1278" s="387"/>
      <c r="S1278" s="387"/>
      <c r="T1278" s="387"/>
      <c r="U1278" s="387"/>
      <c r="V1278" s="387"/>
      <c r="W1278" s="387"/>
      <c r="X1278" s="387"/>
      <c r="Y1278" s="387"/>
      <c r="Z1278" s="387"/>
      <c r="AA1278" s="347"/>
      <c r="AB1278" s="347"/>
      <c r="AC1278" s="347"/>
      <c r="AD1278" s="347"/>
      <c r="AE1278" s="347"/>
      <c r="AF1278" s="347"/>
      <c r="AG1278" s="347"/>
      <c r="AH1278" s="347"/>
    </row>
    <row r="1279" spans="1:34" s="158" customFormat="1" ht="15" customHeight="1">
      <c r="A1279" s="300">
        <v>32573114</v>
      </c>
      <c r="B1279" s="300" t="s">
        <v>132</v>
      </c>
      <c r="C1279" s="300" t="s">
        <v>890</v>
      </c>
      <c r="D1279" s="301">
        <v>45253</v>
      </c>
      <c r="E1279" s="299">
        <v>0.79166666666666663</v>
      </c>
      <c r="F1279" s="298" t="s">
        <v>1243</v>
      </c>
      <c r="G1279" s="172" t="s">
        <v>23</v>
      </c>
      <c r="H1279" s="298" t="s">
        <v>885</v>
      </c>
      <c r="I1279" s="127" t="s">
        <v>352</v>
      </c>
      <c r="J1279" s="175" t="s">
        <v>352</v>
      </c>
      <c r="K1279" s="127" t="s">
        <v>352</v>
      </c>
      <c r="L1279" s="387"/>
      <c r="M1279" s="387"/>
      <c r="N1279" s="387"/>
      <c r="O1279" s="387"/>
      <c r="P1279" s="387"/>
      <c r="Q1279" s="387"/>
      <c r="R1279" s="387"/>
      <c r="S1279" s="387"/>
      <c r="T1279" s="387"/>
      <c r="U1279" s="387"/>
      <c r="V1279" s="387"/>
      <c r="W1279" s="387"/>
      <c r="X1279" s="387"/>
      <c r="Y1279" s="387"/>
      <c r="Z1279" s="387"/>
      <c r="AA1279" s="347"/>
      <c r="AB1279" s="347"/>
      <c r="AC1279" s="347"/>
      <c r="AD1279" s="347"/>
      <c r="AE1279" s="347"/>
      <c r="AF1279" s="347"/>
      <c r="AG1279" s="347"/>
      <c r="AH1279" s="347"/>
    </row>
    <row r="1280" spans="1:34" s="158" customFormat="1" ht="15" customHeight="1">
      <c r="A1280" s="300">
        <v>32574064</v>
      </c>
      <c r="B1280" s="300" t="s">
        <v>354</v>
      </c>
      <c r="C1280" s="300" t="s">
        <v>1252</v>
      </c>
      <c r="D1280" s="301">
        <v>45288</v>
      </c>
      <c r="E1280" s="299">
        <v>0.41666666666666669</v>
      </c>
      <c r="F1280" s="298" t="s">
        <v>1243</v>
      </c>
      <c r="G1280" s="172" t="s">
        <v>23</v>
      </c>
      <c r="H1280" s="127" t="s">
        <v>352</v>
      </c>
      <c r="I1280" s="127" t="s">
        <v>352</v>
      </c>
      <c r="J1280" s="175" t="s">
        <v>352</v>
      </c>
      <c r="K1280" s="127" t="s">
        <v>352</v>
      </c>
      <c r="L1280" s="387"/>
      <c r="M1280" s="387"/>
      <c r="N1280" s="387"/>
      <c r="O1280" s="387"/>
      <c r="P1280" s="387"/>
      <c r="Q1280" s="387"/>
      <c r="R1280" s="387"/>
      <c r="S1280" s="387"/>
      <c r="T1280" s="387"/>
      <c r="U1280" s="387"/>
      <c r="V1280" s="387"/>
      <c r="W1280" s="387"/>
      <c r="X1280" s="387"/>
      <c r="Y1280" s="387"/>
      <c r="Z1280" s="387"/>
      <c r="AA1280" s="347"/>
      <c r="AB1280" s="347"/>
      <c r="AC1280" s="347"/>
      <c r="AD1280" s="347"/>
      <c r="AE1280" s="347"/>
      <c r="AF1280" s="347"/>
      <c r="AG1280" s="347"/>
      <c r="AH1280" s="347"/>
    </row>
    <row r="1281" spans="1:34" s="158" customFormat="1" ht="15" customHeight="1">
      <c r="A1281" s="300">
        <v>32589166</v>
      </c>
      <c r="B1281" s="300" t="s">
        <v>591</v>
      </c>
      <c r="C1281" s="300" t="s">
        <v>1253</v>
      </c>
      <c r="D1281" s="301">
        <v>45284</v>
      </c>
      <c r="E1281" s="299">
        <v>0.41666666666666669</v>
      </c>
      <c r="F1281" s="298" t="s">
        <v>157</v>
      </c>
      <c r="G1281" s="172" t="s">
        <v>23</v>
      </c>
      <c r="H1281" s="127" t="s">
        <v>352</v>
      </c>
      <c r="I1281" s="127" t="s">
        <v>352</v>
      </c>
      <c r="J1281" s="175" t="s">
        <v>352</v>
      </c>
      <c r="K1281" s="127" t="s">
        <v>352</v>
      </c>
      <c r="L1281" s="387"/>
      <c r="M1281" s="387"/>
      <c r="N1281" s="387"/>
      <c r="O1281" s="387"/>
      <c r="P1281" s="387"/>
      <c r="Q1281" s="387"/>
      <c r="R1281" s="387"/>
      <c r="S1281" s="387"/>
      <c r="T1281" s="387"/>
      <c r="U1281" s="387"/>
      <c r="V1281" s="387"/>
      <c r="W1281" s="387"/>
      <c r="X1281" s="387"/>
      <c r="Y1281" s="387"/>
      <c r="Z1281" s="387"/>
      <c r="AA1281" s="347"/>
      <c r="AB1281" s="347"/>
      <c r="AC1281" s="347"/>
      <c r="AD1281" s="347"/>
      <c r="AE1281" s="347"/>
      <c r="AF1281" s="347"/>
      <c r="AG1281" s="347"/>
      <c r="AH1281" s="347"/>
    </row>
    <row r="1282" spans="1:34" s="158" customFormat="1" ht="15" customHeight="1">
      <c r="A1282" s="300">
        <v>32598165</v>
      </c>
      <c r="B1282" s="300" t="s">
        <v>364</v>
      </c>
      <c r="C1282" s="300" t="s">
        <v>1254</v>
      </c>
      <c r="D1282" s="301">
        <v>45287</v>
      </c>
      <c r="E1282" s="299">
        <v>0.75</v>
      </c>
      <c r="F1282" s="298" t="s">
        <v>1092</v>
      </c>
      <c r="G1282" s="172" t="s">
        <v>23</v>
      </c>
      <c r="H1282" s="127" t="s">
        <v>352</v>
      </c>
      <c r="I1282" s="127" t="s">
        <v>352</v>
      </c>
      <c r="J1282" s="175" t="s">
        <v>352</v>
      </c>
      <c r="K1282" s="127" t="s">
        <v>352</v>
      </c>
      <c r="L1282" s="387"/>
      <c r="M1282" s="387"/>
      <c r="N1282" s="387"/>
      <c r="O1282" s="387"/>
      <c r="P1282" s="387"/>
      <c r="Q1282" s="387"/>
      <c r="R1282" s="387"/>
      <c r="S1282" s="387"/>
      <c r="T1282" s="387"/>
      <c r="U1282" s="387"/>
      <c r="V1282" s="387"/>
      <c r="W1282" s="387"/>
      <c r="X1282" s="387"/>
      <c r="Y1282" s="387"/>
      <c r="Z1282" s="387"/>
      <c r="AA1282" s="347"/>
      <c r="AB1282" s="347"/>
      <c r="AC1282" s="347"/>
      <c r="AD1282" s="347"/>
      <c r="AE1282" s="347"/>
      <c r="AF1282" s="347"/>
      <c r="AG1282" s="347"/>
      <c r="AH1282" s="347"/>
    </row>
    <row r="1283" spans="1:34" s="158" customFormat="1" ht="15" customHeight="1">
      <c r="A1283" s="300">
        <v>32606277</v>
      </c>
      <c r="B1283" s="300" t="s">
        <v>687</v>
      </c>
      <c r="C1283" s="300" t="s">
        <v>1239</v>
      </c>
      <c r="D1283" s="302">
        <v>45204</v>
      </c>
      <c r="E1283" s="299">
        <v>0.70833333333333337</v>
      </c>
      <c r="F1283" s="298" t="s">
        <v>154</v>
      </c>
      <c r="G1283" s="172" t="s">
        <v>23</v>
      </c>
      <c r="H1283" s="303" t="s">
        <v>885</v>
      </c>
      <c r="I1283" s="127" t="s">
        <v>352</v>
      </c>
      <c r="J1283" s="175" t="s">
        <v>352</v>
      </c>
      <c r="K1283" s="127" t="s">
        <v>352</v>
      </c>
      <c r="L1283" s="387"/>
      <c r="M1283" s="387"/>
      <c r="N1283" s="387"/>
      <c r="O1283" s="387"/>
      <c r="P1283" s="387"/>
      <c r="Q1283" s="387"/>
      <c r="R1283" s="387"/>
      <c r="S1283" s="387"/>
      <c r="T1283" s="387"/>
      <c r="U1283" s="387"/>
      <c r="V1283" s="387"/>
      <c r="W1283" s="387"/>
      <c r="X1283" s="387"/>
      <c r="Y1283" s="387"/>
      <c r="Z1283" s="387"/>
      <c r="AA1283" s="347"/>
      <c r="AB1283" s="347"/>
      <c r="AC1283" s="347"/>
      <c r="AD1283" s="347"/>
      <c r="AE1283" s="347"/>
      <c r="AF1283" s="347"/>
      <c r="AG1283" s="347"/>
      <c r="AH1283" s="347"/>
    </row>
    <row r="1284" spans="1:34" s="158" customFormat="1" ht="15" customHeight="1">
      <c r="A1284" s="300">
        <v>32609194</v>
      </c>
      <c r="B1284" s="300" t="s">
        <v>354</v>
      </c>
      <c r="C1284" s="300" t="s">
        <v>1251</v>
      </c>
      <c r="D1284" s="302">
        <v>45297</v>
      </c>
      <c r="E1284" s="299">
        <v>0.625</v>
      </c>
      <c r="F1284" s="298" t="s">
        <v>1243</v>
      </c>
      <c r="G1284" s="172" t="s">
        <v>23</v>
      </c>
      <c r="H1284" s="127" t="s">
        <v>352</v>
      </c>
      <c r="I1284" s="127" t="s">
        <v>352</v>
      </c>
      <c r="J1284" s="175" t="s">
        <v>352</v>
      </c>
      <c r="K1284" s="127" t="s">
        <v>352</v>
      </c>
      <c r="L1284" s="387"/>
      <c r="M1284" s="387"/>
      <c r="N1284" s="387"/>
      <c r="O1284" s="387"/>
      <c r="P1284" s="387"/>
      <c r="Q1284" s="387"/>
      <c r="R1284" s="387"/>
      <c r="S1284" s="387"/>
      <c r="T1284" s="387"/>
      <c r="U1284" s="387"/>
      <c r="V1284" s="387"/>
      <c r="W1284" s="387"/>
      <c r="X1284" s="387"/>
      <c r="Y1284" s="387"/>
      <c r="Z1284" s="387"/>
      <c r="AA1284" s="347"/>
      <c r="AB1284" s="347"/>
      <c r="AC1284" s="347"/>
      <c r="AD1284" s="347"/>
      <c r="AE1284" s="347"/>
      <c r="AF1284" s="347"/>
      <c r="AG1284" s="347"/>
      <c r="AH1284" s="347"/>
    </row>
    <row r="1285" spans="1:34" s="158" customFormat="1" ht="15" customHeight="1">
      <c r="A1285" s="300">
        <v>32609697</v>
      </c>
      <c r="B1285" s="300" t="s">
        <v>15</v>
      </c>
      <c r="C1285" s="300" t="s">
        <v>1255</v>
      </c>
      <c r="D1285" s="302">
        <v>45268</v>
      </c>
      <c r="E1285" s="299">
        <v>0.5</v>
      </c>
      <c r="F1285" s="298" t="s">
        <v>1243</v>
      </c>
      <c r="G1285" s="172" t="s">
        <v>23</v>
      </c>
      <c r="H1285" s="127" t="s">
        <v>352</v>
      </c>
      <c r="I1285" s="127" t="s">
        <v>352</v>
      </c>
      <c r="J1285" s="175" t="s">
        <v>352</v>
      </c>
      <c r="K1285" s="127" t="s">
        <v>352</v>
      </c>
      <c r="L1285" s="387"/>
      <c r="M1285" s="387"/>
      <c r="N1285" s="387"/>
      <c r="O1285" s="387"/>
      <c r="P1285" s="387"/>
      <c r="Q1285" s="387"/>
      <c r="R1285" s="387"/>
      <c r="S1285" s="387"/>
      <c r="T1285" s="387"/>
      <c r="U1285" s="387"/>
      <c r="V1285" s="387"/>
      <c r="W1285" s="387"/>
      <c r="X1285" s="387"/>
      <c r="Y1285" s="387"/>
      <c r="Z1285" s="387"/>
      <c r="AA1285" s="347"/>
      <c r="AB1285" s="347"/>
      <c r="AC1285" s="347"/>
      <c r="AD1285" s="347"/>
      <c r="AE1285" s="347"/>
      <c r="AF1285" s="347"/>
      <c r="AG1285" s="347"/>
      <c r="AH1285" s="347"/>
    </row>
    <row r="1286" spans="1:34" s="158" customFormat="1" ht="15" customHeight="1">
      <c r="A1286" s="300">
        <v>32619359</v>
      </c>
      <c r="B1286" s="300" t="s">
        <v>15</v>
      </c>
      <c r="C1286" s="300" t="s">
        <v>1256</v>
      </c>
      <c r="D1286" s="301">
        <v>45270</v>
      </c>
      <c r="E1286" s="299">
        <v>0.33333333333333331</v>
      </c>
      <c r="F1286" s="298" t="s">
        <v>1243</v>
      </c>
      <c r="G1286" s="172" t="s">
        <v>23</v>
      </c>
      <c r="H1286" s="127" t="s">
        <v>352</v>
      </c>
      <c r="I1286" s="127" t="s">
        <v>352</v>
      </c>
      <c r="J1286" s="175" t="s">
        <v>352</v>
      </c>
      <c r="K1286" s="127" t="s">
        <v>352</v>
      </c>
      <c r="L1286" s="387"/>
      <c r="M1286" s="387"/>
      <c r="N1286" s="387"/>
      <c r="O1286" s="387"/>
      <c r="P1286" s="387"/>
      <c r="Q1286" s="387"/>
      <c r="R1286" s="387"/>
      <c r="S1286" s="387"/>
      <c r="T1286" s="387"/>
      <c r="U1286" s="387"/>
      <c r="V1286" s="387"/>
      <c r="W1286" s="387"/>
      <c r="X1286" s="387"/>
      <c r="Y1286" s="387"/>
      <c r="Z1286" s="387"/>
      <c r="AA1286" s="347"/>
      <c r="AB1286" s="347"/>
      <c r="AC1286" s="347"/>
      <c r="AD1286" s="347"/>
      <c r="AE1286" s="347"/>
      <c r="AF1286" s="347"/>
      <c r="AG1286" s="347"/>
      <c r="AH1286" s="347"/>
    </row>
    <row r="1287" spans="1:34" s="158" customFormat="1" ht="15" customHeight="1">
      <c r="A1287" s="300">
        <v>32619485</v>
      </c>
      <c r="B1287" s="300" t="s">
        <v>15</v>
      </c>
      <c r="C1287" s="300" t="s">
        <v>1257</v>
      </c>
      <c r="D1287" s="301">
        <v>45270</v>
      </c>
      <c r="E1287" s="299">
        <v>0.33333333333333331</v>
      </c>
      <c r="F1287" s="298" t="s">
        <v>1243</v>
      </c>
      <c r="G1287" s="172" t="s">
        <v>23</v>
      </c>
      <c r="H1287" s="127" t="s">
        <v>352</v>
      </c>
      <c r="I1287" s="127" t="s">
        <v>352</v>
      </c>
      <c r="J1287" s="175" t="s">
        <v>352</v>
      </c>
      <c r="K1287" s="127" t="s">
        <v>352</v>
      </c>
      <c r="L1287" s="387"/>
      <c r="M1287" s="387"/>
      <c r="N1287" s="387"/>
      <c r="O1287" s="387"/>
      <c r="P1287" s="387"/>
      <c r="Q1287" s="387"/>
      <c r="R1287" s="387"/>
      <c r="S1287" s="387"/>
      <c r="T1287" s="387"/>
      <c r="U1287" s="387"/>
      <c r="V1287" s="387"/>
      <c r="W1287" s="387"/>
      <c r="X1287" s="387"/>
      <c r="Y1287" s="387"/>
      <c r="Z1287" s="387"/>
      <c r="AA1287" s="347"/>
      <c r="AB1287" s="347"/>
      <c r="AC1287" s="347"/>
      <c r="AD1287" s="347"/>
      <c r="AE1287" s="347"/>
      <c r="AF1287" s="347"/>
      <c r="AG1287" s="347"/>
      <c r="AH1287" s="347"/>
    </row>
    <row r="1288" spans="1:34" s="158" customFormat="1" ht="15" customHeight="1">
      <c r="A1288" s="300">
        <v>32626593</v>
      </c>
      <c r="B1288" s="300" t="s">
        <v>132</v>
      </c>
      <c r="C1288" s="300" t="s">
        <v>1258</v>
      </c>
      <c r="D1288" s="302">
        <v>45262</v>
      </c>
      <c r="E1288" s="299">
        <v>0.70833333333333337</v>
      </c>
      <c r="F1288" s="298" t="s">
        <v>1243</v>
      </c>
      <c r="G1288" s="172" t="s">
        <v>23</v>
      </c>
      <c r="H1288" s="127" t="s">
        <v>352</v>
      </c>
      <c r="I1288" s="127" t="s">
        <v>352</v>
      </c>
      <c r="J1288" s="175" t="s">
        <v>352</v>
      </c>
      <c r="K1288" s="127" t="s">
        <v>352</v>
      </c>
      <c r="L1288" s="387"/>
      <c r="M1288" s="387"/>
      <c r="N1288" s="387"/>
      <c r="O1288" s="387"/>
      <c r="P1288" s="387"/>
      <c r="Q1288" s="387"/>
      <c r="R1288" s="387"/>
      <c r="S1288" s="387"/>
      <c r="T1288" s="387"/>
      <c r="U1288" s="387"/>
      <c r="V1288" s="387"/>
      <c r="W1288" s="387"/>
      <c r="X1288" s="387"/>
      <c r="Y1288" s="387"/>
      <c r="Z1288" s="387"/>
      <c r="AA1288" s="347"/>
      <c r="AB1288" s="347"/>
      <c r="AC1288" s="347"/>
      <c r="AD1288" s="347"/>
      <c r="AE1288" s="347"/>
      <c r="AF1288" s="347"/>
      <c r="AG1288" s="347"/>
      <c r="AH1288" s="347"/>
    </row>
    <row r="1289" spans="1:34" s="158" customFormat="1" ht="15" customHeight="1">
      <c r="A1289" s="284">
        <v>32651900</v>
      </c>
      <c r="B1289" s="284" t="s">
        <v>695</v>
      </c>
      <c r="C1289" s="284" t="s">
        <v>968</v>
      </c>
      <c r="D1289" s="285">
        <v>45307</v>
      </c>
      <c r="E1289" s="15">
        <v>0.41666666666666669</v>
      </c>
      <c r="F1289" s="13" t="s">
        <v>1243</v>
      </c>
      <c r="G1289" s="172" t="s">
        <v>23</v>
      </c>
      <c r="H1289" s="127" t="s">
        <v>352</v>
      </c>
      <c r="I1289" s="127" t="s">
        <v>352</v>
      </c>
      <c r="J1289" s="175" t="s">
        <v>352</v>
      </c>
      <c r="K1289" s="127" t="s">
        <v>352</v>
      </c>
      <c r="L1289" s="95"/>
      <c r="M1289" s="95"/>
      <c r="N1289" s="95"/>
      <c r="O1289" s="95"/>
      <c r="P1289" s="95"/>
      <c r="Q1289" s="9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347"/>
      <c r="AB1289" s="347"/>
      <c r="AC1289" s="347"/>
      <c r="AD1289" s="347"/>
      <c r="AE1289" s="347"/>
      <c r="AF1289" s="347"/>
      <c r="AG1289" s="347"/>
      <c r="AH1289" s="347"/>
    </row>
    <row r="1290" spans="1:34" s="158" customFormat="1" ht="15" customHeight="1">
      <c r="A1290" s="284">
        <v>32659128</v>
      </c>
      <c r="B1290" s="284" t="s">
        <v>132</v>
      </c>
      <c r="C1290" s="284" t="s">
        <v>1259</v>
      </c>
      <c r="D1290" s="297">
        <v>45249</v>
      </c>
      <c r="E1290" s="15">
        <v>0.70833333333333337</v>
      </c>
      <c r="F1290" s="13" t="s">
        <v>157</v>
      </c>
      <c r="G1290" s="172" t="s">
        <v>23</v>
      </c>
      <c r="H1290" s="3" t="s">
        <v>893</v>
      </c>
      <c r="I1290" s="127" t="s">
        <v>352</v>
      </c>
      <c r="J1290" s="175" t="s">
        <v>352</v>
      </c>
      <c r="K1290" s="127" t="s">
        <v>352</v>
      </c>
      <c r="L1290" s="95"/>
      <c r="M1290" s="95"/>
      <c r="N1290" s="95"/>
      <c r="O1290" s="95"/>
      <c r="P1290" s="95"/>
      <c r="Q1290" s="9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347"/>
      <c r="AB1290" s="347"/>
      <c r="AC1290" s="347"/>
      <c r="AD1290" s="347"/>
      <c r="AE1290" s="347"/>
      <c r="AF1290" s="347"/>
      <c r="AG1290" s="347"/>
      <c r="AH1290" s="347"/>
    </row>
    <row r="1291" spans="1:34" s="158" customFormat="1" ht="15" customHeight="1">
      <c r="A1291" s="284">
        <v>32668385</v>
      </c>
      <c r="B1291" s="284" t="s">
        <v>132</v>
      </c>
      <c r="C1291" s="284" t="s">
        <v>1258</v>
      </c>
      <c r="D1291" s="297">
        <v>45276</v>
      </c>
      <c r="E1291" s="15">
        <v>0.45833333333333331</v>
      </c>
      <c r="F1291" s="13" t="s">
        <v>1243</v>
      </c>
      <c r="G1291" s="172" t="s">
        <v>23</v>
      </c>
      <c r="H1291" s="3" t="s">
        <v>893</v>
      </c>
      <c r="I1291" s="127" t="s">
        <v>352</v>
      </c>
      <c r="J1291" s="175" t="s">
        <v>352</v>
      </c>
      <c r="K1291" s="127" t="s">
        <v>352</v>
      </c>
      <c r="L1291" s="95"/>
      <c r="M1291" s="95"/>
      <c r="N1291" s="95"/>
      <c r="O1291" s="95"/>
      <c r="P1291" s="95"/>
      <c r="Q1291" s="9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347"/>
      <c r="AB1291" s="347"/>
      <c r="AC1291" s="347"/>
      <c r="AD1291" s="347"/>
      <c r="AE1291" s="347"/>
      <c r="AF1291" s="347"/>
      <c r="AG1291" s="347"/>
      <c r="AH1291" s="347"/>
    </row>
    <row r="1292" spans="1:34" s="158" customFormat="1" ht="15" customHeight="1">
      <c r="A1292" s="284">
        <v>32676160</v>
      </c>
      <c r="B1292" s="284" t="s">
        <v>132</v>
      </c>
      <c r="C1292" s="284" t="s">
        <v>1260</v>
      </c>
      <c r="D1292" s="285">
        <v>45311</v>
      </c>
      <c r="E1292" s="15">
        <v>0.66666666666666663</v>
      </c>
      <c r="F1292" s="13" t="s">
        <v>180</v>
      </c>
      <c r="G1292" s="172" t="s">
        <v>23</v>
      </c>
      <c r="H1292" s="127" t="s">
        <v>352</v>
      </c>
      <c r="I1292" s="127" t="s">
        <v>352</v>
      </c>
      <c r="J1292" s="175" t="s">
        <v>352</v>
      </c>
      <c r="K1292" s="127" t="s">
        <v>352</v>
      </c>
      <c r="L1292" s="95"/>
      <c r="M1292" s="95"/>
      <c r="N1292" s="95"/>
      <c r="O1292" s="95"/>
      <c r="P1292" s="95"/>
      <c r="Q1292" s="9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347"/>
      <c r="AB1292" s="347"/>
      <c r="AC1292" s="347"/>
      <c r="AD1292" s="347"/>
      <c r="AE1292" s="347"/>
      <c r="AF1292" s="347"/>
      <c r="AG1292" s="347"/>
      <c r="AH1292" s="347"/>
    </row>
    <row r="1293" spans="1:34" s="158" customFormat="1" ht="15" customHeight="1">
      <c r="A1293" s="284">
        <v>32682389</v>
      </c>
      <c r="B1293" s="284" t="s">
        <v>15</v>
      </c>
      <c r="C1293" s="284" t="s">
        <v>944</v>
      </c>
      <c r="D1293" s="285">
        <v>45297</v>
      </c>
      <c r="E1293" s="15">
        <v>0.41666666666666669</v>
      </c>
      <c r="F1293" s="13" t="s">
        <v>1243</v>
      </c>
      <c r="G1293" s="172" t="s">
        <v>23</v>
      </c>
      <c r="H1293" s="127" t="s">
        <v>352</v>
      </c>
      <c r="I1293" s="127" t="s">
        <v>352</v>
      </c>
      <c r="J1293" s="175" t="s">
        <v>352</v>
      </c>
      <c r="K1293" s="127" t="s">
        <v>352</v>
      </c>
      <c r="L1293" s="95"/>
      <c r="M1293" s="95"/>
      <c r="N1293" s="95"/>
      <c r="O1293" s="95"/>
      <c r="P1293" s="95"/>
      <c r="Q1293" s="9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347"/>
      <c r="AB1293" s="347"/>
      <c r="AC1293" s="347"/>
      <c r="AD1293" s="347"/>
      <c r="AE1293" s="347"/>
      <c r="AF1293" s="347"/>
      <c r="AG1293" s="347"/>
      <c r="AH1293" s="347"/>
    </row>
    <row r="1294" spans="1:34" s="158" customFormat="1" ht="15" customHeight="1">
      <c r="A1294" s="239">
        <v>32721699</v>
      </c>
      <c r="B1294" s="239" t="s">
        <v>534</v>
      </c>
      <c r="C1294" s="239" t="s">
        <v>1202</v>
      </c>
      <c r="D1294" s="304">
        <v>45318</v>
      </c>
      <c r="E1294" s="20">
        <v>0.41666666666666669</v>
      </c>
      <c r="F1294" s="21" t="s">
        <v>180</v>
      </c>
      <c r="G1294" s="159" t="s">
        <v>23</v>
      </c>
      <c r="H1294" s="127" t="s">
        <v>352</v>
      </c>
      <c r="I1294" s="127" t="s">
        <v>352</v>
      </c>
      <c r="J1294" s="175" t="s">
        <v>352</v>
      </c>
      <c r="K1294" s="127" t="s">
        <v>352</v>
      </c>
      <c r="L1294" s="95"/>
      <c r="M1294" s="95"/>
      <c r="N1294" s="95"/>
      <c r="O1294" s="95"/>
      <c r="P1294" s="95"/>
      <c r="Q1294" s="9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347"/>
      <c r="AB1294" s="347"/>
      <c r="AC1294" s="347"/>
      <c r="AD1294" s="347"/>
      <c r="AE1294" s="347"/>
      <c r="AF1294" s="347"/>
      <c r="AG1294" s="347"/>
      <c r="AH1294" s="347"/>
    </row>
    <row r="1295" spans="1:34" s="158" customFormat="1" ht="15" customHeight="1">
      <c r="A1295" s="239">
        <v>32709243</v>
      </c>
      <c r="B1295" s="239" t="s">
        <v>1261</v>
      </c>
      <c r="C1295" s="239" t="s">
        <v>1262</v>
      </c>
      <c r="D1295" s="304">
        <v>45314</v>
      </c>
      <c r="E1295" s="20">
        <v>0.66666666666666663</v>
      </c>
      <c r="F1295" s="21" t="s">
        <v>1243</v>
      </c>
      <c r="G1295" s="159" t="s">
        <v>23</v>
      </c>
      <c r="H1295" s="127" t="s">
        <v>352</v>
      </c>
      <c r="I1295" s="127" t="s">
        <v>352</v>
      </c>
      <c r="J1295" s="175" t="s">
        <v>352</v>
      </c>
      <c r="K1295" s="127" t="s">
        <v>352</v>
      </c>
      <c r="L1295" s="95"/>
      <c r="M1295" s="95"/>
      <c r="N1295" s="95"/>
      <c r="O1295" s="95"/>
      <c r="P1295" s="95"/>
      <c r="Q1295" s="9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347"/>
      <c r="AB1295" s="347"/>
      <c r="AC1295" s="347"/>
      <c r="AD1295" s="347"/>
      <c r="AE1295" s="347"/>
      <c r="AF1295" s="347"/>
      <c r="AG1295" s="347"/>
      <c r="AH1295" s="347"/>
    </row>
    <row r="1296" spans="1:34" s="158" customFormat="1" ht="15" customHeight="1">
      <c r="A1296" s="239">
        <v>32722107</v>
      </c>
      <c r="B1296" s="239" t="s">
        <v>176</v>
      </c>
      <c r="C1296" s="239" t="s">
        <v>1263</v>
      </c>
      <c r="D1296" s="304">
        <v>45310</v>
      </c>
      <c r="E1296" s="20">
        <v>0.79166666666666663</v>
      </c>
      <c r="F1296" s="21" t="s">
        <v>157</v>
      </c>
      <c r="G1296" s="159" t="s">
        <v>23</v>
      </c>
      <c r="H1296" s="127" t="s">
        <v>352</v>
      </c>
      <c r="I1296" s="127" t="s">
        <v>352</v>
      </c>
      <c r="J1296" s="175" t="s">
        <v>352</v>
      </c>
      <c r="K1296" s="127" t="s">
        <v>352</v>
      </c>
      <c r="L1296" s="95"/>
      <c r="M1296" s="95"/>
      <c r="N1296" s="95"/>
      <c r="O1296" s="95"/>
      <c r="P1296" s="95"/>
      <c r="Q1296" s="9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347"/>
      <c r="AB1296" s="347"/>
      <c r="AC1296" s="347"/>
      <c r="AD1296" s="347"/>
      <c r="AE1296" s="347"/>
      <c r="AF1296" s="347"/>
      <c r="AG1296" s="347"/>
      <c r="AH1296" s="347"/>
    </row>
    <row r="1297" spans="1:34" s="158" customFormat="1" ht="15" customHeight="1">
      <c r="A1297" s="239">
        <v>32731321</v>
      </c>
      <c r="B1297" s="239" t="s">
        <v>176</v>
      </c>
      <c r="C1297" s="239" t="s">
        <v>1264</v>
      </c>
      <c r="D1297" s="304">
        <v>45324</v>
      </c>
      <c r="E1297" s="20">
        <v>0.41666666666666669</v>
      </c>
      <c r="F1297" s="21" t="s">
        <v>157</v>
      </c>
      <c r="G1297" s="159" t="s">
        <v>23</v>
      </c>
      <c r="H1297" s="127" t="s">
        <v>352</v>
      </c>
      <c r="I1297" s="127" t="s">
        <v>352</v>
      </c>
      <c r="J1297" s="175" t="s">
        <v>352</v>
      </c>
      <c r="K1297" s="127" t="s">
        <v>352</v>
      </c>
      <c r="L1297" s="95"/>
      <c r="M1297" s="95"/>
      <c r="N1297" s="95"/>
      <c r="O1297" s="95"/>
      <c r="P1297" s="95"/>
      <c r="Q1297" s="9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347"/>
      <c r="AB1297" s="347"/>
      <c r="AC1297" s="347"/>
      <c r="AD1297" s="347"/>
      <c r="AE1297" s="347"/>
      <c r="AF1297" s="347"/>
      <c r="AG1297" s="347"/>
      <c r="AH1297" s="347"/>
    </row>
    <row r="1298" spans="1:34" s="158" customFormat="1" ht="15" customHeight="1">
      <c r="A1298" s="239">
        <v>32741318</v>
      </c>
      <c r="B1298" s="239" t="s">
        <v>176</v>
      </c>
      <c r="C1298" s="239" t="s">
        <v>1265</v>
      </c>
      <c r="D1298" s="305">
        <v>45279</v>
      </c>
      <c r="E1298" s="20">
        <v>0.5</v>
      </c>
      <c r="F1298" s="21" t="s">
        <v>1243</v>
      </c>
      <c r="G1298" s="159" t="s">
        <v>23</v>
      </c>
      <c r="H1298" s="3" t="s">
        <v>885</v>
      </c>
      <c r="I1298" s="127" t="s">
        <v>352</v>
      </c>
      <c r="J1298" s="175" t="s">
        <v>352</v>
      </c>
      <c r="K1298" s="127" t="s">
        <v>352</v>
      </c>
      <c r="L1298" s="95"/>
      <c r="M1298" s="95"/>
      <c r="N1298" s="95"/>
      <c r="O1298" s="95"/>
      <c r="P1298" s="95"/>
      <c r="Q1298" s="95"/>
      <c r="R1298" s="95"/>
      <c r="S1298" s="95"/>
      <c r="T1298" s="95"/>
      <c r="U1298" s="95"/>
      <c r="V1298" s="95"/>
      <c r="W1298" s="95"/>
      <c r="X1298" s="95"/>
      <c r="Y1298" s="95"/>
      <c r="Z1298" s="95"/>
      <c r="AA1298" s="347"/>
      <c r="AB1298" s="347"/>
      <c r="AC1298" s="347"/>
      <c r="AD1298" s="347"/>
      <c r="AE1298" s="347"/>
      <c r="AF1298" s="347"/>
      <c r="AG1298" s="347"/>
      <c r="AH1298" s="347"/>
    </row>
    <row r="1299" spans="1:34" s="158" customFormat="1" ht="15" customHeight="1">
      <c r="A1299" s="306">
        <v>32745504</v>
      </c>
      <c r="B1299" s="306" t="s">
        <v>1266</v>
      </c>
      <c r="C1299" s="306" t="s">
        <v>1267</v>
      </c>
      <c r="D1299" s="312">
        <v>45299</v>
      </c>
      <c r="E1299" s="307">
        <v>0.5</v>
      </c>
      <c r="F1299" s="308" t="s">
        <v>180</v>
      </c>
      <c r="G1299" s="159" t="s">
        <v>23</v>
      </c>
      <c r="H1299" s="127" t="s">
        <v>352</v>
      </c>
      <c r="I1299" s="127" t="s">
        <v>352</v>
      </c>
      <c r="J1299" s="175" t="s">
        <v>352</v>
      </c>
      <c r="K1299" s="127" t="s">
        <v>352</v>
      </c>
      <c r="L1299" s="388"/>
      <c r="M1299" s="388"/>
      <c r="N1299" s="388"/>
      <c r="O1299" s="388"/>
      <c r="P1299" s="388"/>
      <c r="Q1299" s="388"/>
      <c r="R1299" s="388"/>
      <c r="S1299" s="388"/>
      <c r="T1299" s="388"/>
      <c r="U1299" s="388"/>
      <c r="V1299" s="388"/>
      <c r="W1299" s="388"/>
      <c r="X1299" s="388"/>
      <c r="Y1299" s="388"/>
      <c r="Z1299" s="388"/>
      <c r="AA1299" s="347"/>
      <c r="AB1299" s="347"/>
      <c r="AC1299" s="347"/>
      <c r="AD1299" s="347"/>
      <c r="AE1299" s="347"/>
      <c r="AF1299" s="347"/>
      <c r="AG1299" s="347"/>
      <c r="AH1299" s="347"/>
    </row>
    <row r="1300" spans="1:34" s="158" customFormat="1" ht="15" customHeight="1">
      <c r="A1300" s="306">
        <v>32756931</v>
      </c>
      <c r="B1300" s="306" t="s">
        <v>591</v>
      </c>
      <c r="C1300" s="306" t="s">
        <v>1268</v>
      </c>
      <c r="D1300" s="312">
        <v>45306</v>
      </c>
      <c r="E1300" s="307">
        <v>0.79166666666666663</v>
      </c>
      <c r="F1300" s="308" t="s">
        <v>157</v>
      </c>
      <c r="G1300" s="159" t="s">
        <v>23</v>
      </c>
      <c r="H1300" s="127" t="s">
        <v>352</v>
      </c>
      <c r="I1300" s="127" t="s">
        <v>352</v>
      </c>
      <c r="J1300" s="175" t="s">
        <v>352</v>
      </c>
      <c r="K1300" s="127" t="s">
        <v>352</v>
      </c>
      <c r="L1300" s="388"/>
      <c r="M1300" s="388"/>
      <c r="N1300" s="388"/>
      <c r="O1300" s="388"/>
      <c r="P1300" s="388"/>
      <c r="Q1300" s="388"/>
      <c r="R1300" s="388"/>
      <c r="S1300" s="388"/>
      <c r="T1300" s="388"/>
      <c r="U1300" s="388"/>
      <c r="V1300" s="388"/>
      <c r="W1300" s="388"/>
      <c r="X1300" s="388"/>
      <c r="Y1300" s="388"/>
      <c r="Z1300" s="388"/>
      <c r="AA1300" s="347"/>
      <c r="AB1300" s="347"/>
      <c r="AC1300" s="347"/>
      <c r="AD1300" s="347"/>
      <c r="AE1300" s="347"/>
      <c r="AF1300" s="347"/>
      <c r="AG1300" s="347"/>
      <c r="AH1300" s="347"/>
    </row>
    <row r="1301" spans="1:34" s="158" customFormat="1" ht="15" customHeight="1">
      <c r="A1301" s="306">
        <v>32759550</v>
      </c>
      <c r="B1301" s="306" t="s">
        <v>15</v>
      </c>
      <c r="C1301" s="306" t="s">
        <v>253</v>
      </c>
      <c r="D1301" s="312">
        <v>45319</v>
      </c>
      <c r="E1301" s="307">
        <v>0.66666666666666663</v>
      </c>
      <c r="F1301" s="308" t="s">
        <v>1243</v>
      </c>
      <c r="G1301" s="159" t="s">
        <v>23</v>
      </c>
      <c r="H1301" s="127" t="s">
        <v>352</v>
      </c>
      <c r="I1301" s="127" t="s">
        <v>352</v>
      </c>
      <c r="J1301" s="175" t="s">
        <v>352</v>
      </c>
      <c r="K1301" s="127" t="s">
        <v>352</v>
      </c>
      <c r="L1301" s="388"/>
      <c r="M1301" s="388"/>
      <c r="N1301" s="388"/>
      <c r="O1301" s="388"/>
      <c r="P1301" s="388"/>
      <c r="Q1301" s="388"/>
      <c r="R1301" s="388"/>
      <c r="S1301" s="388"/>
      <c r="T1301" s="388"/>
      <c r="U1301" s="388"/>
      <c r="V1301" s="388"/>
      <c r="W1301" s="388"/>
      <c r="X1301" s="388"/>
      <c r="Y1301" s="388"/>
      <c r="Z1301" s="388"/>
      <c r="AA1301" s="347"/>
      <c r="AB1301" s="347"/>
      <c r="AC1301" s="347"/>
      <c r="AD1301" s="347"/>
      <c r="AE1301" s="347"/>
      <c r="AF1301" s="347"/>
      <c r="AG1301" s="347"/>
      <c r="AH1301" s="347"/>
    </row>
    <row r="1302" spans="1:34" s="158" customFormat="1" ht="15" customHeight="1">
      <c r="A1302" s="306">
        <v>32763538</v>
      </c>
      <c r="B1302" s="306" t="s">
        <v>15</v>
      </c>
      <c r="C1302" s="306" t="s">
        <v>1269</v>
      </c>
      <c r="D1302" s="312">
        <v>45319</v>
      </c>
      <c r="E1302" s="307">
        <v>0.66666666666666663</v>
      </c>
      <c r="F1302" s="308" t="s">
        <v>1243</v>
      </c>
      <c r="G1302" s="159" t="s">
        <v>23</v>
      </c>
      <c r="H1302" s="127" t="s">
        <v>352</v>
      </c>
      <c r="I1302" s="127" t="s">
        <v>352</v>
      </c>
      <c r="J1302" s="175" t="s">
        <v>352</v>
      </c>
      <c r="K1302" s="127" t="s">
        <v>352</v>
      </c>
      <c r="L1302" s="388"/>
      <c r="M1302" s="388"/>
      <c r="N1302" s="388"/>
      <c r="O1302" s="388"/>
      <c r="P1302" s="388"/>
      <c r="Q1302" s="388"/>
      <c r="R1302" s="388"/>
      <c r="S1302" s="388"/>
      <c r="T1302" s="388"/>
      <c r="U1302" s="388"/>
      <c r="V1302" s="388"/>
      <c r="W1302" s="388"/>
      <c r="X1302" s="388"/>
      <c r="Y1302" s="388"/>
      <c r="Z1302" s="388"/>
      <c r="AA1302" s="347"/>
      <c r="AB1302" s="347"/>
      <c r="AC1302" s="347"/>
      <c r="AD1302" s="347"/>
      <c r="AE1302" s="347"/>
      <c r="AF1302" s="347"/>
      <c r="AG1302" s="347"/>
      <c r="AH1302" s="347"/>
    </row>
    <row r="1303" spans="1:34" s="158" customFormat="1" ht="15" customHeight="1">
      <c r="A1303" s="306">
        <v>32765669</v>
      </c>
      <c r="B1303" s="306" t="s">
        <v>354</v>
      </c>
      <c r="C1303" s="306" t="s">
        <v>1270</v>
      </c>
      <c r="D1303" s="312">
        <v>45304</v>
      </c>
      <c r="E1303" s="307">
        <v>0.75</v>
      </c>
      <c r="F1303" s="308" t="s">
        <v>157</v>
      </c>
      <c r="G1303" s="159" t="s">
        <v>23</v>
      </c>
      <c r="H1303" s="127" t="s">
        <v>352</v>
      </c>
      <c r="I1303" s="127" t="s">
        <v>352</v>
      </c>
      <c r="J1303" s="175" t="s">
        <v>352</v>
      </c>
      <c r="K1303" s="127" t="s">
        <v>352</v>
      </c>
      <c r="L1303" s="388"/>
      <c r="M1303" s="388"/>
      <c r="N1303" s="388"/>
      <c r="O1303" s="388"/>
      <c r="P1303" s="388"/>
      <c r="Q1303" s="388"/>
      <c r="R1303" s="388"/>
      <c r="S1303" s="388"/>
      <c r="T1303" s="388"/>
      <c r="U1303" s="388"/>
      <c r="V1303" s="388"/>
      <c r="W1303" s="388"/>
      <c r="X1303" s="388"/>
      <c r="Y1303" s="388"/>
      <c r="Z1303" s="388"/>
      <c r="AA1303" s="347"/>
      <c r="AB1303" s="347"/>
      <c r="AC1303" s="347"/>
      <c r="AD1303" s="347"/>
      <c r="AE1303" s="347"/>
      <c r="AF1303" s="347"/>
      <c r="AG1303" s="347"/>
      <c r="AH1303" s="347"/>
    </row>
    <row r="1304" spans="1:34" s="158" customFormat="1" ht="15" customHeight="1">
      <c r="A1304" s="309">
        <v>32765824</v>
      </c>
      <c r="B1304" s="309" t="s">
        <v>695</v>
      </c>
      <c r="C1304" s="309" t="s">
        <v>1094</v>
      </c>
      <c r="D1304" s="313">
        <v>45313</v>
      </c>
      <c r="E1304" s="310">
        <v>0.58333333333333337</v>
      </c>
      <c r="F1304" s="311" t="s">
        <v>157</v>
      </c>
      <c r="G1304" s="172" t="s">
        <v>23</v>
      </c>
      <c r="H1304" s="127" t="s">
        <v>352</v>
      </c>
      <c r="I1304" s="127" t="s">
        <v>352</v>
      </c>
      <c r="J1304" s="175" t="s">
        <v>352</v>
      </c>
      <c r="K1304" s="127" t="s">
        <v>352</v>
      </c>
      <c r="L1304" s="388"/>
      <c r="M1304" s="388"/>
      <c r="N1304" s="388"/>
      <c r="O1304" s="388"/>
      <c r="P1304" s="388"/>
      <c r="Q1304" s="388"/>
      <c r="R1304" s="388"/>
      <c r="S1304" s="388"/>
      <c r="T1304" s="388"/>
      <c r="U1304" s="388"/>
      <c r="V1304" s="388"/>
      <c r="W1304" s="388"/>
      <c r="X1304" s="388"/>
      <c r="Y1304" s="388"/>
      <c r="Z1304" s="388"/>
      <c r="AA1304" s="347"/>
      <c r="AB1304" s="347"/>
      <c r="AC1304" s="347"/>
      <c r="AD1304" s="347"/>
      <c r="AE1304" s="347"/>
      <c r="AF1304" s="347"/>
      <c r="AG1304" s="347"/>
      <c r="AH1304" s="347"/>
    </row>
    <row r="1305" spans="1:34" s="158" customFormat="1" ht="15" customHeight="1">
      <c r="A1305" s="309">
        <v>32783113</v>
      </c>
      <c r="B1305" s="309" t="s">
        <v>176</v>
      </c>
      <c r="C1305" s="309" t="s">
        <v>1271</v>
      </c>
      <c r="D1305" s="313">
        <v>45337</v>
      </c>
      <c r="E1305" s="310">
        <v>0.83333333333333337</v>
      </c>
      <c r="F1305" s="311" t="s">
        <v>157</v>
      </c>
      <c r="G1305" s="172" t="s">
        <v>23</v>
      </c>
      <c r="H1305" s="127" t="s">
        <v>352</v>
      </c>
      <c r="I1305" s="127" t="s">
        <v>352</v>
      </c>
      <c r="J1305" s="175" t="s">
        <v>352</v>
      </c>
      <c r="K1305" s="127" t="s">
        <v>352</v>
      </c>
      <c r="L1305" s="388"/>
      <c r="M1305" s="388"/>
      <c r="N1305" s="388"/>
      <c r="O1305" s="388"/>
      <c r="P1305" s="388"/>
      <c r="Q1305" s="388"/>
      <c r="R1305" s="388"/>
      <c r="S1305" s="388"/>
      <c r="T1305" s="388"/>
      <c r="U1305" s="388"/>
      <c r="V1305" s="388"/>
      <c r="W1305" s="388"/>
      <c r="X1305" s="388"/>
      <c r="Y1305" s="388"/>
      <c r="Z1305" s="388"/>
      <c r="AA1305" s="347"/>
      <c r="AB1305" s="347"/>
      <c r="AC1305" s="347"/>
      <c r="AD1305" s="347"/>
      <c r="AE1305" s="347"/>
      <c r="AF1305" s="347"/>
      <c r="AG1305" s="347"/>
      <c r="AH1305" s="347"/>
    </row>
    <row r="1306" spans="1:34" s="158" customFormat="1" ht="15" customHeight="1">
      <c r="A1306" s="284">
        <v>32826260</v>
      </c>
      <c r="B1306" s="284" t="s">
        <v>591</v>
      </c>
      <c r="C1306" s="284" t="s">
        <v>1272</v>
      </c>
      <c r="D1306" s="285">
        <v>45297</v>
      </c>
      <c r="E1306" s="15">
        <v>0.83333333333333337</v>
      </c>
      <c r="F1306" s="13" t="s">
        <v>1092</v>
      </c>
      <c r="G1306" s="172" t="s">
        <v>23</v>
      </c>
      <c r="H1306" s="13" t="s">
        <v>792</v>
      </c>
      <c r="I1306" s="127" t="s">
        <v>352</v>
      </c>
      <c r="J1306" s="175" t="s">
        <v>352</v>
      </c>
      <c r="K1306" s="127" t="s">
        <v>352</v>
      </c>
      <c r="L1306" s="95"/>
      <c r="M1306" s="95"/>
      <c r="N1306" s="95"/>
      <c r="O1306" s="95"/>
      <c r="P1306" s="95"/>
      <c r="Q1306" s="95"/>
      <c r="R1306" s="95"/>
      <c r="S1306" s="95"/>
      <c r="T1306" s="95"/>
      <c r="U1306" s="95"/>
      <c r="V1306" s="95"/>
      <c r="W1306" s="95"/>
      <c r="X1306" s="95"/>
      <c r="Y1306" s="95"/>
      <c r="Z1306" s="95"/>
      <c r="AA1306" s="347"/>
      <c r="AB1306" s="347"/>
      <c r="AC1306" s="347"/>
      <c r="AD1306" s="347"/>
      <c r="AE1306" s="347"/>
      <c r="AF1306" s="347"/>
      <c r="AG1306" s="347"/>
      <c r="AH1306" s="347"/>
    </row>
    <row r="1307" spans="1:34" s="158" customFormat="1" ht="15" customHeight="1">
      <c r="A1307" s="284">
        <v>32828203</v>
      </c>
      <c r="B1307" s="284" t="s">
        <v>15</v>
      </c>
      <c r="C1307" s="284" t="s">
        <v>1273</v>
      </c>
      <c r="D1307" s="285">
        <v>45319</v>
      </c>
      <c r="E1307" s="15">
        <v>0.66666666666666663</v>
      </c>
      <c r="F1307" s="13" t="s">
        <v>1243</v>
      </c>
      <c r="G1307" s="172" t="s">
        <v>23</v>
      </c>
      <c r="H1307" s="127" t="s">
        <v>352</v>
      </c>
      <c r="I1307" s="127" t="s">
        <v>352</v>
      </c>
      <c r="J1307" s="175" t="s">
        <v>352</v>
      </c>
      <c r="K1307" s="127" t="s">
        <v>352</v>
      </c>
      <c r="L1307" s="95"/>
      <c r="M1307" s="95"/>
      <c r="N1307" s="95"/>
      <c r="O1307" s="95"/>
      <c r="P1307" s="95"/>
      <c r="Q1307" s="95"/>
      <c r="R1307" s="95"/>
      <c r="S1307" s="95"/>
      <c r="T1307" s="95"/>
      <c r="U1307" s="95"/>
      <c r="V1307" s="95"/>
      <c r="W1307" s="95"/>
      <c r="X1307" s="95"/>
      <c r="Y1307" s="95"/>
      <c r="Z1307" s="95"/>
      <c r="AA1307" s="347"/>
      <c r="AB1307" s="347"/>
      <c r="AC1307" s="347"/>
      <c r="AD1307" s="347"/>
      <c r="AE1307" s="347"/>
      <c r="AF1307" s="347"/>
      <c r="AG1307" s="347"/>
      <c r="AH1307" s="347"/>
    </row>
    <row r="1308" spans="1:34" s="158" customFormat="1" ht="15" customHeight="1">
      <c r="A1308" s="284">
        <v>32829163</v>
      </c>
      <c r="B1308" s="284" t="s">
        <v>591</v>
      </c>
      <c r="C1308" s="284" t="s">
        <v>1272</v>
      </c>
      <c r="D1308" s="285">
        <v>45318</v>
      </c>
      <c r="E1308" s="15">
        <v>0.83333333333333337</v>
      </c>
      <c r="F1308" s="13" t="s">
        <v>1243</v>
      </c>
      <c r="G1308" s="172" t="s">
        <v>23</v>
      </c>
      <c r="H1308" s="127" t="s">
        <v>352</v>
      </c>
      <c r="I1308" s="127" t="s">
        <v>352</v>
      </c>
      <c r="J1308" s="175" t="s">
        <v>352</v>
      </c>
      <c r="K1308" s="127" t="s">
        <v>352</v>
      </c>
      <c r="L1308" s="95"/>
      <c r="M1308" s="95"/>
      <c r="N1308" s="95"/>
      <c r="O1308" s="95"/>
      <c r="P1308" s="95"/>
      <c r="Q1308" s="95"/>
      <c r="R1308" s="95"/>
      <c r="S1308" s="95"/>
      <c r="T1308" s="95"/>
      <c r="U1308" s="95"/>
      <c r="V1308" s="95"/>
      <c r="W1308" s="95"/>
      <c r="X1308" s="95"/>
      <c r="Y1308" s="95"/>
      <c r="Z1308" s="95"/>
      <c r="AA1308" s="347"/>
      <c r="AB1308" s="347"/>
      <c r="AC1308" s="347"/>
      <c r="AD1308" s="347"/>
      <c r="AE1308" s="347"/>
      <c r="AF1308" s="347"/>
      <c r="AG1308" s="347"/>
      <c r="AH1308" s="347"/>
    </row>
    <row r="1309" spans="1:34" s="158" customFormat="1" ht="15" customHeight="1">
      <c r="A1309" s="314">
        <v>32841422</v>
      </c>
      <c r="B1309" s="314" t="s">
        <v>132</v>
      </c>
      <c r="C1309" s="314" t="s">
        <v>1274</v>
      </c>
      <c r="D1309" s="318">
        <v>45311</v>
      </c>
      <c r="E1309" s="315">
        <v>0.83333333333333337</v>
      </c>
      <c r="F1309" s="316" t="s">
        <v>180</v>
      </c>
      <c r="G1309" s="172" t="s">
        <v>23</v>
      </c>
      <c r="H1309" s="316" t="s">
        <v>893</v>
      </c>
      <c r="I1309" s="127" t="s">
        <v>352</v>
      </c>
      <c r="J1309" s="175" t="s">
        <v>352</v>
      </c>
      <c r="K1309" s="127" t="s">
        <v>352</v>
      </c>
      <c r="L1309" s="389"/>
      <c r="M1309" s="389"/>
      <c r="N1309" s="389"/>
      <c r="O1309" s="389"/>
      <c r="P1309" s="389"/>
      <c r="Q1309" s="389"/>
      <c r="R1309" s="389"/>
      <c r="S1309" s="389"/>
      <c r="T1309" s="389"/>
      <c r="U1309" s="389"/>
      <c r="V1309" s="389"/>
      <c r="W1309" s="389"/>
      <c r="X1309" s="389"/>
      <c r="Y1309" s="389"/>
      <c r="Z1309" s="389"/>
      <c r="AA1309" s="347"/>
      <c r="AB1309" s="347"/>
      <c r="AC1309" s="347"/>
      <c r="AD1309" s="347"/>
      <c r="AE1309" s="347"/>
      <c r="AF1309" s="347"/>
      <c r="AG1309" s="347"/>
      <c r="AH1309" s="347"/>
    </row>
    <row r="1310" spans="1:34" s="158" customFormat="1" ht="15" customHeight="1">
      <c r="A1310" s="314">
        <v>32853210</v>
      </c>
      <c r="B1310" s="314" t="s">
        <v>176</v>
      </c>
      <c r="C1310" s="314" t="s">
        <v>1275</v>
      </c>
      <c r="D1310" s="318">
        <v>45323</v>
      </c>
      <c r="E1310" s="315">
        <v>0.375</v>
      </c>
      <c r="F1310" s="316" t="s">
        <v>180</v>
      </c>
      <c r="G1310" s="172" t="s">
        <v>23</v>
      </c>
      <c r="H1310" s="127" t="s">
        <v>352</v>
      </c>
      <c r="I1310" s="127" t="s">
        <v>352</v>
      </c>
      <c r="J1310" s="175" t="s">
        <v>352</v>
      </c>
      <c r="K1310" s="127" t="s">
        <v>352</v>
      </c>
      <c r="L1310" s="389"/>
      <c r="M1310" s="389"/>
      <c r="N1310" s="389"/>
      <c r="O1310" s="389"/>
      <c r="P1310" s="389"/>
      <c r="Q1310" s="389"/>
      <c r="R1310" s="389"/>
      <c r="S1310" s="389"/>
      <c r="T1310" s="389"/>
      <c r="U1310" s="389"/>
      <c r="V1310" s="389"/>
      <c r="W1310" s="389"/>
      <c r="X1310" s="389"/>
      <c r="Y1310" s="389"/>
      <c r="Z1310" s="389"/>
      <c r="AA1310" s="347"/>
      <c r="AB1310" s="347"/>
      <c r="AC1310" s="347"/>
      <c r="AD1310" s="347"/>
      <c r="AE1310" s="347"/>
      <c r="AF1310" s="347"/>
      <c r="AG1310" s="347"/>
      <c r="AH1310" s="347"/>
    </row>
    <row r="1311" spans="1:34" s="158" customFormat="1" ht="15" customHeight="1">
      <c r="A1311" s="314">
        <v>32855313</v>
      </c>
      <c r="B1311" s="314" t="s">
        <v>591</v>
      </c>
      <c r="C1311" s="314" t="s">
        <v>1276</v>
      </c>
      <c r="D1311" s="318">
        <v>45326</v>
      </c>
      <c r="E1311" s="315">
        <v>0.79166666666666663</v>
      </c>
      <c r="F1311" s="316" t="s">
        <v>1092</v>
      </c>
      <c r="G1311" s="172" t="s">
        <v>23</v>
      </c>
      <c r="H1311" s="127" t="s">
        <v>352</v>
      </c>
      <c r="I1311" s="127" t="s">
        <v>352</v>
      </c>
      <c r="J1311" s="175" t="s">
        <v>352</v>
      </c>
      <c r="K1311" s="127" t="s">
        <v>352</v>
      </c>
      <c r="L1311" s="389"/>
      <c r="M1311" s="389"/>
      <c r="N1311" s="389"/>
      <c r="O1311" s="389"/>
      <c r="P1311" s="389"/>
      <c r="Q1311" s="389"/>
      <c r="R1311" s="389"/>
      <c r="S1311" s="389"/>
      <c r="T1311" s="389"/>
      <c r="U1311" s="389"/>
      <c r="V1311" s="389"/>
      <c r="W1311" s="389"/>
      <c r="X1311" s="389"/>
      <c r="Y1311" s="389"/>
      <c r="Z1311" s="389"/>
      <c r="AA1311" s="347"/>
      <c r="AB1311" s="347"/>
      <c r="AC1311" s="347"/>
      <c r="AD1311" s="347"/>
      <c r="AE1311" s="347"/>
      <c r="AF1311" s="347"/>
      <c r="AG1311" s="347"/>
      <c r="AH1311" s="347"/>
    </row>
    <row r="1312" spans="1:34" s="158" customFormat="1" ht="15" customHeight="1">
      <c r="A1312" s="314">
        <v>32877216</v>
      </c>
      <c r="B1312" s="314" t="s">
        <v>386</v>
      </c>
      <c r="C1312" s="314" t="s">
        <v>1277</v>
      </c>
      <c r="D1312" s="318">
        <v>45309</v>
      </c>
      <c r="E1312" s="315">
        <v>0.66666666666666663</v>
      </c>
      <c r="F1312" s="316" t="s">
        <v>157</v>
      </c>
      <c r="G1312" s="172" t="s">
        <v>23</v>
      </c>
      <c r="H1312" s="317" t="s">
        <v>1278</v>
      </c>
      <c r="I1312" s="127" t="s">
        <v>352</v>
      </c>
      <c r="J1312" s="175" t="s">
        <v>352</v>
      </c>
      <c r="K1312" s="127" t="s">
        <v>352</v>
      </c>
      <c r="L1312" s="389"/>
      <c r="M1312" s="389"/>
      <c r="N1312" s="389"/>
      <c r="O1312" s="389"/>
      <c r="P1312" s="389"/>
      <c r="Q1312" s="389"/>
      <c r="R1312" s="389"/>
      <c r="S1312" s="389"/>
      <c r="T1312" s="389"/>
      <c r="U1312" s="389"/>
      <c r="V1312" s="389"/>
      <c r="W1312" s="389"/>
      <c r="X1312" s="389"/>
      <c r="Y1312" s="389"/>
      <c r="Z1312" s="389"/>
      <c r="AA1312" s="347"/>
      <c r="AB1312" s="347"/>
      <c r="AC1312" s="347"/>
      <c r="AD1312" s="347"/>
      <c r="AE1312" s="347"/>
      <c r="AF1312" s="347"/>
      <c r="AG1312" s="347"/>
      <c r="AH1312" s="347"/>
    </row>
    <row r="1313" spans="1:34" s="158" customFormat="1" ht="15" customHeight="1">
      <c r="A1313" s="314">
        <v>32879321</v>
      </c>
      <c r="B1313" s="314" t="s">
        <v>386</v>
      </c>
      <c r="C1313" s="314" t="s">
        <v>1277</v>
      </c>
      <c r="D1313" s="318">
        <v>45330</v>
      </c>
      <c r="E1313" s="315">
        <v>0.75</v>
      </c>
      <c r="F1313" s="316" t="s">
        <v>157</v>
      </c>
      <c r="G1313" s="172" t="s">
        <v>23</v>
      </c>
      <c r="H1313" s="127" t="s">
        <v>352</v>
      </c>
      <c r="I1313" s="127" t="s">
        <v>352</v>
      </c>
      <c r="J1313" s="175" t="s">
        <v>352</v>
      </c>
      <c r="K1313" s="127" t="s">
        <v>352</v>
      </c>
      <c r="L1313" s="389"/>
      <c r="M1313" s="389"/>
      <c r="N1313" s="389"/>
      <c r="O1313" s="389"/>
      <c r="P1313" s="389"/>
      <c r="Q1313" s="389"/>
      <c r="R1313" s="389"/>
      <c r="S1313" s="389"/>
      <c r="T1313" s="389"/>
      <c r="U1313" s="389"/>
      <c r="V1313" s="389"/>
      <c r="W1313" s="389"/>
      <c r="X1313" s="389"/>
      <c r="Y1313" s="389"/>
      <c r="Z1313" s="389"/>
      <c r="AA1313" s="347"/>
      <c r="AB1313" s="347"/>
      <c r="AC1313" s="347"/>
      <c r="AD1313" s="347"/>
      <c r="AE1313" s="347"/>
      <c r="AF1313" s="347"/>
      <c r="AG1313" s="347"/>
      <c r="AH1313" s="347"/>
    </row>
    <row r="1314" spans="1:34" s="158" customFormat="1" ht="15" customHeight="1">
      <c r="A1314" s="314">
        <v>32882087</v>
      </c>
      <c r="B1314" s="314" t="s">
        <v>354</v>
      </c>
      <c r="C1314" s="314" t="s">
        <v>1279</v>
      </c>
      <c r="D1314" s="318">
        <v>45359</v>
      </c>
      <c r="E1314" s="315">
        <v>0.75</v>
      </c>
      <c r="F1314" s="316" t="s">
        <v>1243</v>
      </c>
      <c r="G1314" s="172" t="s">
        <v>23</v>
      </c>
      <c r="H1314" s="127" t="s">
        <v>352</v>
      </c>
      <c r="I1314" s="127" t="s">
        <v>352</v>
      </c>
      <c r="J1314" s="175" t="s">
        <v>352</v>
      </c>
      <c r="K1314" s="127" t="s">
        <v>352</v>
      </c>
      <c r="L1314" s="389"/>
      <c r="M1314" s="389"/>
      <c r="N1314" s="389"/>
      <c r="O1314" s="389"/>
      <c r="P1314" s="389"/>
      <c r="Q1314" s="389"/>
      <c r="R1314" s="389"/>
      <c r="S1314" s="389"/>
      <c r="T1314" s="389"/>
      <c r="U1314" s="389"/>
      <c r="V1314" s="389"/>
      <c r="W1314" s="389"/>
      <c r="X1314" s="389"/>
      <c r="Y1314" s="389"/>
      <c r="Z1314" s="389"/>
      <c r="AA1314" s="347"/>
      <c r="AB1314" s="347"/>
      <c r="AC1314" s="347"/>
      <c r="AD1314" s="347"/>
      <c r="AE1314" s="347"/>
      <c r="AF1314" s="347"/>
      <c r="AG1314" s="347"/>
      <c r="AH1314" s="347"/>
    </row>
    <row r="1315" spans="1:34" s="158" customFormat="1" ht="15" customHeight="1">
      <c r="A1315" s="314">
        <v>32886835</v>
      </c>
      <c r="B1315" s="314" t="s">
        <v>591</v>
      </c>
      <c r="C1315" s="314" t="s">
        <v>1280</v>
      </c>
      <c r="D1315" s="318">
        <v>45353</v>
      </c>
      <c r="E1315" s="315">
        <v>0.79166666666666663</v>
      </c>
      <c r="F1315" s="316" t="s">
        <v>157</v>
      </c>
      <c r="G1315" s="172" t="s">
        <v>23</v>
      </c>
      <c r="H1315" s="127" t="s">
        <v>352</v>
      </c>
      <c r="I1315" s="127" t="s">
        <v>352</v>
      </c>
      <c r="J1315" s="175" t="s">
        <v>352</v>
      </c>
      <c r="K1315" s="127" t="s">
        <v>352</v>
      </c>
      <c r="L1315" s="389"/>
      <c r="M1315" s="389"/>
      <c r="N1315" s="389"/>
      <c r="O1315" s="389"/>
      <c r="P1315" s="389"/>
      <c r="Q1315" s="389"/>
      <c r="R1315" s="389"/>
      <c r="S1315" s="389"/>
      <c r="T1315" s="389"/>
      <c r="U1315" s="389"/>
      <c r="V1315" s="389"/>
      <c r="W1315" s="389"/>
      <c r="X1315" s="389"/>
      <c r="Y1315" s="389"/>
      <c r="Z1315" s="389"/>
      <c r="AA1315" s="347"/>
      <c r="AB1315" s="347"/>
      <c r="AC1315" s="347"/>
      <c r="AD1315" s="347"/>
      <c r="AE1315" s="347"/>
      <c r="AF1315" s="347"/>
      <c r="AG1315" s="347"/>
      <c r="AH1315" s="347"/>
    </row>
    <row r="1316" spans="1:34" ht="15" customHeight="1">
      <c r="A1316" s="314">
        <v>32887646</v>
      </c>
      <c r="B1316" s="314" t="s">
        <v>176</v>
      </c>
      <c r="C1316" s="314" t="s">
        <v>1125</v>
      </c>
      <c r="D1316" s="318">
        <v>45334</v>
      </c>
      <c r="E1316" s="315">
        <v>0.33333333333333331</v>
      </c>
      <c r="F1316" s="316" t="s">
        <v>180</v>
      </c>
      <c r="G1316" s="172" t="s">
        <v>23</v>
      </c>
      <c r="H1316" s="127" t="s">
        <v>352</v>
      </c>
      <c r="I1316" s="127" t="s">
        <v>352</v>
      </c>
      <c r="J1316" s="175" t="s">
        <v>352</v>
      </c>
      <c r="K1316" s="127" t="s">
        <v>352</v>
      </c>
    </row>
    <row r="1317" spans="1:34" ht="15" customHeight="1">
      <c r="A1317" s="314">
        <v>32901339</v>
      </c>
      <c r="B1317" s="314" t="s">
        <v>386</v>
      </c>
      <c r="C1317" s="314" t="s">
        <v>1281</v>
      </c>
      <c r="D1317" s="318">
        <v>45332</v>
      </c>
      <c r="E1317" s="315">
        <v>0.75</v>
      </c>
      <c r="F1317" s="316" t="s">
        <v>157</v>
      </c>
      <c r="G1317" s="172" t="s">
        <v>23</v>
      </c>
      <c r="H1317" s="127" t="s">
        <v>352</v>
      </c>
      <c r="I1317" s="127" t="s">
        <v>352</v>
      </c>
      <c r="J1317" s="175" t="s">
        <v>352</v>
      </c>
      <c r="K1317" s="127" t="s">
        <v>352</v>
      </c>
    </row>
    <row r="1318" spans="1:34" ht="15" customHeight="1">
      <c r="A1318" s="314">
        <v>32907799</v>
      </c>
      <c r="B1318" s="314" t="s">
        <v>132</v>
      </c>
      <c r="C1318" s="314" t="s">
        <v>1282</v>
      </c>
      <c r="D1318" s="318">
        <v>45338</v>
      </c>
      <c r="E1318" s="315">
        <v>0.5</v>
      </c>
      <c r="F1318" s="316" t="s">
        <v>157</v>
      </c>
      <c r="G1318" s="172" t="s">
        <v>23</v>
      </c>
      <c r="H1318" s="127" t="s">
        <v>352</v>
      </c>
      <c r="I1318" s="127" t="s">
        <v>352</v>
      </c>
      <c r="J1318" s="175" t="s">
        <v>352</v>
      </c>
      <c r="K1318" s="127" t="s">
        <v>352</v>
      </c>
    </row>
    <row r="1319" spans="1:34" ht="15" customHeight="1">
      <c r="A1319" s="314">
        <v>32912310</v>
      </c>
      <c r="B1319" s="314" t="s">
        <v>176</v>
      </c>
      <c r="C1319" s="314" t="s">
        <v>1283</v>
      </c>
      <c r="D1319" s="318">
        <v>45374</v>
      </c>
      <c r="E1319" s="315">
        <v>0.375</v>
      </c>
      <c r="F1319" s="316" t="s">
        <v>154</v>
      </c>
      <c r="G1319" s="172" t="s">
        <v>23</v>
      </c>
      <c r="H1319" s="127" t="s">
        <v>352</v>
      </c>
      <c r="I1319" s="127" t="s">
        <v>352</v>
      </c>
      <c r="J1319" s="175" t="s">
        <v>352</v>
      </c>
      <c r="K1319" s="127" t="s">
        <v>352</v>
      </c>
    </row>
    <row r="1320" spans="1:34" s="158" customFormat="1" ht="15" customHeight="1">
      <c r="A1320" s="314">
        <v>32938443</v>
      </c>
      <c r="B1320" s="314" t="s">
        <v>132</v>
      </c>
      <c r="C1320" s="314" t="s">
        <v>1282</v>
      </c>
      <c r="D1320" s="318">
        <v>45345</v>
      </c>
      <c r="E1320" s="315">
        <v>0.79166666666666663</v>
      </c>
      <c r="F1320" s="316" t="s">
        <v>1243</v>
      </c>
      <c r="G1320" s="172" t="s">
        <v>23</v>
      </c>
      <c r="H1320" s="127" t="s">
        <v>352</v>
      </c>
      <c r="I1320" s="127" t="s">
        <v>352</v>
      </c>
      <c r="J1320" s="175" t="s">
        <v>352</v>
      </c>
      <c r="K1320" s="127" t="s">
        <v>352</v>
      </c>
      <c r="L1320" s="389"/>
      <c r="M1320" s="389"/>
      <c r="N1320" s="389"/>
      <c r="O1320" s="389"/>
      <c r="P1320" s="389"/>
      <c r="Q1320" s="389"/>
      <c r="R1320" s="389"/>
      <c r="S1320" s="389"/>
      <c r="T1320" s="389"/>
      <c r="U1320" s="389"/>
      <c r="V1320" s="389"/>
      <c r="W1320" s="389"/>
      <c r="X1320" s="389"/>
      <c r="Y1320" s="389"/>
      <c r="Z1320" s="389"/>
      <c r="AA1320" s="347"/>
      <c r="AB1320" s="347"/>
      <c r="AC1320" s="347"/>
      <c r="AD1320" s="347"/>
      <c r="AE1320" s="347"/>
      <c r="AF1320" s="347"/>
      <c r="AG1320" s="347"/>
      <c r="AH1320" s="347"/>
    </row>
    <row r="1321" spans="1:34" s="158" customFormat="1" ht="15" customHeight="1">
      <c r="A1321" s="314">
        <v>32953536</v>
      </c>
      <c r="B1321" s="314" t="s">
        <v>776</v>
      </c>
      <c r="C1321" s="314" t="s">
        <v>1284</v>
      </c>
      <c r="D1321" s="318">
        <v>45334</v>
      </c>
      <c r="E1321" s="315">
        <v>0.75</v>
      </c>
      <c r="F1321" s="316" t="s">
        <v>174</v>
      </c>
      <c r="G1321" s="172" t="s">
        <v>23</v>
      </c>
      <c r="H1321" s="127" t="s">
        <v>352</v>
      </c>
      <c r="I1321" s="127" t="s">
        <v>352</v>
      </c>
      <c r="J1321" s="175" t="s">
        <v>352</v>
      </c>
      <c r="K1321" s="127" t="s">
        <v>352</v>
      </c>
      <c r="L1321" s="389"/>
      <c r="M1321" s="389"/>
      <c r="N1321" s="389"/>
      <c r="O1321" s="389"/>
      <c r="P1321" s="389"/>
      <c r="Q1321" s="389"/>
      <c r="R1321" s="389"/>
      <c r="S1321" s="389"/>
      <c r="T1321" s="389"/>
      <c r="U1321" s="389"/>
      <c r="V1321" s="389"/>
      <c r="W1321" s="389"/>
      <c r="X1321" s="389"/>
      <c r="Y1321" s="389"/>
      <c r="Z1321" s="389"/>
      <c r="AA1321" s="347"/>
      <c r="AB1321" s="347"/>
      <c r="AC1321" s="347"/>
      <c r="AD1321" s="347"/>
      <c r="AE1321" s="347"/>
      <c r="AF1321" s="347"/>
      <c r="AG1321" s="347"/>
      <c r="AH1321" s="347"/>
    </row>
    <row r="1322" spans="1:34" s="158" customFormat="1" ht="15" customHeight="1">
      <c r="A1322" s="314">
        <v>32963930</v>
      </c>
      <c r="B1322" s="314" t="s">
        <v>176</v>
      </c>
      <c r="C1322" s="314" t="s">
        <v>1285</v>
      </c>
      <c r="D1322" s="318">
        <v>45359</v>
      </c>
      <c r="E1322" s="315">
        <v>0.83333333333333337</v>
      </c>
      <c r="F1322" s="316" t="s">
        <v>1092</v>
      </c>
      <c r="G1322" s="172" t="s">
        <v>23</v>
      </c>
      <c r="H1322" s="127" t="s">
        <v>352</v>
      </c>
      <c r="I1322" s="127" t="s">
        <v>352</v>
      </c>
      <c r="J1322" s="175" t="s">
        <v>352</v>
      </c>
      <c r="K1322" s="127" t="s">
        <v>352</v>
      </c>
      <c r="L1322" s="389"/>
      <c r="M1322" s="389"/>
      <c r="N1322" s="389"/>
      <c r="O1322" s="389"/>
      <c r="P1322" s="389"/>
      <c r="Q1322" s="389"/>
      <c r="R1322" s="389"/>
      <c r="S1322" s="389"/>
      <c r="T1322" s="389"/>
      <c r="U1322" s="389"/>
      <c r="V1322" s="389"/>
      <c r="W1322" s="389"/>
      <c r="X1322" s="389"/>
      <c r="Y1322" s="389"/>
      <c r="Z1322" s="389"/>
      <c r="AA1322" s="347"/>
      <c r="AB1322" s="347"/>
      <c r="AC1322" s="347"/>
      <c r="AD1322" s="347"/>
      <c r="AE1322" s="347"/>
      <c r="AF1322" s="347"/>
      <c r="AG1322" s="347"/>
      <c r="AH1322" s="347"/>
    </row>
    <row r="1323" spans="1:34" s="158" customFormat="1" ht="15" customHeight="1">
      <c r="A1323" s="314">
        <v>32977646</v>
      </c>
      <c r="B1323" s="314" t="s">
        <v>132</v>
      </c>
      <c r="C1323" s="314" t="s">
        <v>1258</v>
      </c>
      <c r="D1323" s="318">
        <v>45367</v>
      </c>
      <c r="E1323" s="315">
        <v>0.66666666666666663</v>
      </c>
      <c r="F1323" s="316" t="s">
        <v>1243</v>
      </c>
      <c r="G1323" s="172" t="s">
        <v>23</v>
      </c>
      <c r="H1323" s="127" t="s">
        <v>352</v>
      </c>
      <c r="I1323" s="127" t="s">
        <v>352</v>
      </c>
      <c r="J1323" s="175" t="s">
        <v>352</v>
      </c>
      <c r="K1323" s="127" t="s">
        <v>352</v>
      </c>
      <c r="L1323" s="389"/>
      <c r="M1323" s="389"/>
      <c r="N1323" s="389"/>
      <c r="O1323" s="389"/>
      <c r="P1323" s="389"/>
      <c r="Q1323" s="389"/>
      <c r="R1323" s="389"/>
      <c r="S1323" s="389"/>
      <c r="T1323" s="389"/>
      <c r="U1323" s="389"/>
      <c r="V1323" s="389"/>
      <c r="W1323" s="389"/>
      <c r="X1323" s="389"/>
      <c r="Y1323" s="389"/>
      <c r="Z1323" s="389"/>
      <c r="AA1323" s="347"/>
      <c r="AB1323" s="347"/>
      <c r="AC1323" s="347"/>
      <c r="AD1323" s="347"/>
      <c r="AE1323" s="347"/>
      <c r="AF1323" s="347"/>
      <c r="AG1323" s="347"/>
      <c r="AH1323" s="347"/>
    </row>
    <row r="1324" spans="1:34" s="158" customFormat="1" ht="15" customHeight="1">
      <c r="A1324" s="314">
        <v>32983505</v>
      </c>
      <c r="B1324" s="314" t="s">
        <v>15</v>
      </c>
      <c r="C1324" s="314" t="s">
        <v>1286</v>
      </c>
      <c r="D1324" s="318">
        <v>45375</v>
      </c>
      <c r="E1324" s="315">
        <v>0.83333333333333337</v>
      </c>
      <c r="F1324" s="316" t="s">
        <v>1243</v>
      </c>
      <c r="G1324" s="172" t="s">
        <v>23</v>
      </c>
      <c r="H1324" s="127" t="s">
        <v>352</v>
      </c>
      <c r="I1324" s="127" t="s">
        <v>352</v>
      </c>
      <c r="J1324" s="175" t="s">
        <v>352</v>
      </c>
      <c r="K1324" s="127" t="s">
        <v>352</v>
      </c>
      <c r="L1324" s="389"/>
      <c r="M1324" s="389"/>
      <c r="N1324" s="389"/>
      <c r="O1324" s="389"/>
      <c r="P1324" s="389"/>
      <c r="Q1324" s="389"/>
      <c r="R1324" s="389"/>
      <c r="S1324" s="389"/>
      <c r="T1324" s="389"/>
      <c r="U1324" s="389"/>
      <c r="V1324" s="389"/>
      <c r="W1324" s="389"/>
      <c r="X1324" s="389"/>
      <c r="Y1324" s="389"/>
      <c r="Z1324" s="389"/>
      <c r="AA1324" s="347"/>
      <c r="AB1324" s="347"/>
      <c r="AC1324" s="347"/>
      <c r="AD1324" s="347"/>
      <c r="AE1324" s="347"/>
      <c r="AF1324" s="347"/>
      <c r="AG1324" s="347"/>
      <c r="AH1324" s="347"/>
    </row>
    <row r="1325" spans="1:34" s="158" customFormat="1" ht="15" customHeight="1">
      <c r="A1325" s="314">
        <v>33016003</v>
      </c>
      <c r="B1325" s="314" t="s">
        <v>176</v>
      </c>
      <c r="C1325" s="314" t="s">
        <v>1287</v>
      </c>
      <c r="D1325" s="318">
        <v>45346</v>
      </c>
      <c r="E1325" s="315">
        <v>0.75</v>
      </c>
      <c r="F1325" s="316" t="s">
        <v>180</v>
      </c>
      <c r="G1325" s="172" t="s">
        <v>23</v>
      </c>
      <c r="H1325" s="317" t="s">
        <v>885</v>
      </c>
      <c r="I1325" s="127" t="s">
        <v>352</v>
      </c>
      <c r="J1325" s="175" t="s">
        <v>352</v>
      </c>
      <c r="K1325" s="127" t="s">
        <v>352</v>
      </c>
      <c r="L1325" s="389"/>
      <c r="M1325" s="389"/>
      <c r="N1325" s="389"/>
      <c r="O1325" s="389"/>
      <c r="P1325" s="389"/>
      <c r="Q1325" s="389"/>
      <c r="R1325" s="389"/>
      <c r="S1325" s="389"/>
      <c r="T1325" s="389"/>
      <c r="U1325" s="389"/>
      <c r="V1325" s="389"/>
      <c r="W1325" s="389"/>
      <c r="X1325" s="389"/>
      <c r="Y1325" s="389"/>
      <c r="Z1325" s="389"/>
      <c r="AA1325" s="347"/>
      <c r="AB1325" s="347"/>
      <c r="AC1325" s="347"/>
      <c r="AD1325" s="347"/>
      <c r="AE1325" s="347"/>
      <c r="AF1325" s="347"/>
      <c r="AG1325" s="347"/>
      <c r="AH1325" s="347"/>
    </row>
    <row r="1326" spans="1:34" s="158" customFormat="1" ht="15" customHeight="1">
      <c r="A1326" s="314">
        <v>33022615</v>
      </c>
      <c r="B1326" s="314" t="s">
        <v>660</v>
      </c>
      <c r="C1326" s="314" t="s">
        <v>1288</v>
      </c>
      <c r="D1326" s="318">
        <v>45353</v>
      </c>
      <c r="E1326" s="315">
        <v>0.5</v>
      </c>
      <c r="F1326" s="316" t="s">
        <v>1243</v>
      </c>
      <c r="G1326" s="172" t="s">
        <v>23</v>
      </c>
      <c r="H1326" s="317" t="s">
        <v>885</v>
      </c>
      <c r="I1326" s="127" t="s">
        <v>352</v>
      </c>
      <c r="J1326" s="175" t="s">
        <v>352</v>
      </c>
      <c r="K1326" s="127" t="s">
        <v>352</v>
      </c>
      <c r="L1326" s="389"/>
      <c r="M1326" s="389"/>
      <c r="N1326" s="389"/>
      <c r="O1326" s="389"/>
      <c r="P1326" s="389"/>
      <c r="Q1326" s="389"/>
      <c r="R1326" s="389"/>
      <c r="S1326" s="389"/>
      <c r="T1326" s="389"/>
      <c r="U1326" s="389"/>
      <c r="V1326" s="389"/>
      <c r="W1326" s="389"/>
      <c r="X1326" s="389"/>
      <c r="Y1326" s="389"/>
      <c r="Z1326" s="389"/>
      <c r="AA1326" s="347"/>
      <c r="AB1326" s="347"/>
      <c r="AC1326" s="347"/>
      <c r="AD1326" s="347"/>
      <c r="AE1326" s="347"/>
      <c r="AF1326" s="347"/>
      <c r="AG1326" s="347"/>
      <c r="AH1326" s="347"/>
    </row>
    <row r="1327" spans="1:34" s="158" customFormat="1" ht="15" customHeight="1">
      <c r="A1327" s="314">
        <v>33026719</v>
      </c>
      <c r="B1327" s="314" t="s">
        <v>176</v>
      </c>
      <c r="C1327" s="314" t="s">
        <v>1289</v>
      </c>
      <c r="D1327" s="318">
        <v>45388</v>
      </c>
      <c r="E1327" s="315">
        <v>0.66666666666666663</v>
      </c>
      <c r="F1327" s="316" t="s">
        <v>1243</v>
      </c>
      <c r="G1327" s="172" t="s">
        <v>23</v>
      </c>
      <c r="H1327" s="127" t="s">
        <v>352</v>
      </c>
      <c r="I1327" s="127" t="s">
        <v>352</v>
      </c>
      <c r="J1327" s="175" t="s">
        <v>352</v>
      </c>
      <c r="K1327" s="127" t="s">
        <v>352</v>
      </c>
      <c r="L1327" s="389"/>
      <c r="M1327" s="389"/>
      <c r="N1327" s="389"/>
      <c r="O1327" s="389"/>
      <c r="P1327" s="389"/>
      <c r="Q1327" s="389"/>
      <c r="R1327" s="389"/>
      <c r="S1327" s="389"/>
      <c r="T1327" s="389"/>
      <c r="U1327" s="389"/>
      <c r="V1327" s="389"/>
      <c r="W1327" s="389"/>
      <c r="X1327" s="389"/>
      <c r="Y1327" s="389"/>
      <c r="Z1327" s="389"/>
      <c r="AA1327" s="347"/>
      <c r="AB1327" s="347"/>
      <c r="AC1327" s="347"/>
      <c r="AD1327" s="347"/>
      <c r="AE1327" s="347"/>
      <c r="AF1327" s="347"/>
      <c r="AG1327" s="347"/>
      <c r="AH1327" s="347"/>
    </row>
    <row r="1328" spans="1:34" s="158" customFormat="1" ht="15" customHeight="1">
      <c r="A1328" s="314">
        <v>33038682</v>
      </c>
      <c r="B1328" s="314" t="s">
        <v>660</v>
      </c>
      <c r="C1328" s="314" t="s">
        <v>1288</v>
      </c>
      <c r="D1328" s="318">
        <v>45374</v>
      </c>
      <c r="E1328" s="315">
        <v>0.45833333333333331</v>
      </c>
      <c r="F1328" s="316" t="s">
        <v>1243</v>
      </c>
      <c r="G1328" s="172" t="s">
        <v>23</v>
      </c>
      <c r="H1328" s="127" t="s">
        <v>352</v>
      </c>
      <c r="I1328" s="127" t="s">
        <v>352</v>
      </c>
      <c r="J1328" s="175" t="s">
        <v>352</v>
      </c>
      <c r="K1328" s="127" t="s">
        <v>352</v>
      </c>
      <c r="L1328" s="389"/>
      <c r="M1328" s="389"/>
      <c r="N1328" s="389"/>
      <c r="O1328" s="389"/>
      <c r="P1328" s="389"/>
      <c r="Q1328" s="389"/>
      <c r="R1328" s="389"/>
      <c r="S1328" s="389"/>
      <c r="T1328" s="389"/>
      <c r="U1328" s="389"/>
      <c r="V1328" s="389"/>
      <c r="W1328" s="389"/>
      <c r="X1328" s="389"/>
      <c r="Y1328" s="389"/>
      <c r="Z1328" s="389"/>
      <c r="AA1328" s="347"/>
      <c r="AB1328" s="347"/>
      <c r="AC1328" s="347"/>
      <c r="AD1328" s="347"/>
      <c r="AE1328" s="347"/>
      <c r="AF1328" s="347"/>
      <c r="AG1328" s="347"/>
      <c r="AH1328" s="347"/>
    </row>
    <row r="1329" spans="1:34" s="158" customFormat="1" ht="15" customHeight="1">
      <c r="A1329" s="314">
        <v>33057460</v>
      </c>
      <c r="B1329" s="314" t="s">
        <v>1290</v>
      </c>
      <c r="C1329" s="314" t="s">
        <v>1291</v>
      </c>
      <c r="D1329" s="318">
        <v>45384</v>
      </c>
      <c r="E1329" s="315">
        <v>0.75</v>
      </c>
      <c r="F1329" s="316" t="s">
        <v>157</v>
      </c>
      <c r="G1329" s="172" t="s">
        <v>23</v>
      </c>
      <c r="H1329" s="127" t="s">
        <v>352</v>
      </c>
      <c r="I1329" s="127" t="s">
        <v>352</v>
      </c>
      <c r="J1329" s="175" t="s">
        <v>352</v>
      </c>
      <c r="K1329" s="127" t="s">
        <v>352</v>
      </c>
      <c r="L1329" s="389"/>
      <c r="M1329" s="389"/>
      <c r="N1329" s="389"/>
      <c r="O1329" s="389"/>
      <c r="P1329" s="389"/>
      <c r="Q1329" s="389"/>
      <c r="R1329" s="389"/>
      <c r="S1329" s="389"/>
      <c r="T1329" s="389"/>
      <c r="U1329" s="389"/>
      <c r="V1329" s="389"/>
      <c r="W1329" s="389"/>
      <c r="X1329" s="389"/>
      <c r="Y1329" s="389"/>
      <c r="Z1329" s="389"/>
      <c r="AA1329" s="347"/>
      <c r="AB1329" s="347"/>
      <c r="AC1329" s="347"/>
      <c r="AD1329" s="347"/>
      <c r="AE1329" s="347"/>
      <c r="AF1329" s="347"/>
      <c r="AG1329" s="347"/>
      <c r="AH1329" s="347"/>
    </row>
    <row r="1330" spans="1:34" s="158" customFormat="1" ht="15" customHeight="1">
      <c r="A1330" s="314">
        <v>33061763</v>
      </c>
      <c r="B1330" s="314" t="s">
        <v>132</v>
      </c>
      <c r="C1330" s="314" t="s">
        <v>1292</v>
      </c>
      <c r="D1330" s="318">
        <v>45381</v>
      </c>
      <c r="E1330" s="315">
        <v>0.66666666666666663</v>
      </c>
      <c r="F1330" s="316" t="s">
        <v>1092</v>
      </c>
      <c r="G1330" s="172" t="s">
        <v>23</v>
      </c>
      <c r="H1330" s="127" t="s">
        <v>352</v>
      </c>
      <c r="I1330" s="127" t="s">
        <v>352</v>
      </c>
      <c r="J1330" s="175" t="s">
        <v>352</v>
      </c>
      <c r="K1330" s="127" t="s">
        <v>352</v>
      </c>
      <c r="L1330" s="389"/>
      <c r="M1330" s="389"/>
      <c r="N1330" s="389"/>
      <c r="O1330" s="389"/>
      <c r="P1330" s="389"/>
      <c r="Q1330" s="389"/>
      <c r="R1330" s="389"/>
      <c r="S1330" s="389"/>
      <c r="T1330" s="389"/>
      <c r="U1330" s="389"/>
      <c r="V1330" s="389"/>
      <c r="W1330" s="389"/>
      <c r="X1330" s="389"/>
      <c r="Y1330" s="389"/>
      <c r="Z1330" s="389"/>
      <c r="AA1330" s="347"/>
      <c r="AB1330" s="347"/>
      <c r="AC1330" s="347"/>
      <c r="AD1330" s="347"/>
      <c r="AE1330" s="347"/>
      <c r="AF1330" s="347"/>
      <c r="AG1330" s="347"/>
      <c r="AH1330" s="347"/>
    </row>
    <row r="1331" spans="1:34" s="158" customFormat="1" ht="15" customHeight="1">
      <c r="A1331" s="314">
        <v>33068346</v>
      </c>
      <c r="B1331" s="314" t="s">
        <v>256</v>
      </c>
      <c r="C1331" s="314" t="s">
        <v>1293</v>
      </c>
      <c r="D1331" s="318">
        <v>45365</v>
      </c>
      <c r="E1331" s="315">
        <v>0.79166666666666663</v>
      </c>
      <c r="F1331" s="316" t="s">
        <v>180</v>
      </c>
      <c r="G1331" s="172" t="s">
        <v>23</v>
      </c>
      <c r="H1331" s="127" t="s">
        <v>352</v>
      </c>
      <c r="I1331" s="127" t="s">
        <v>352</v>
      </c>
      <c r="J1331" s="175" t="s">
        <v>352</v>
      </c>
      <c r="K1331" s="127" t="s">
        <v>352</v>
      </c>
      <c r="L1331" s="389"/>
      <c r="M1331" s="389"/>
      <c r="N1331" s="389"/>
      <c r="O1331" s="389"/>
      <c r="P1331" s="389"/>
      <c r="Q1331" s="389"/>
      <c r="R1331" s="389"/>
      <c r="S1331" s="389"/>
      <c r="T1331" s="389"/>
      <c r="U1331" s="389"/>
      <c r="V1331" s="389"/>
      <c r="W1331" s="389"/>
      <c r="X1331" s="389"/>
      <c r="Y1331" s="389"/>
      <c r="Z1331" s="389"/>
      <c r="AA1331" s="347"/>
      <c r="AB1331" s="347"/>
      <c r="AC1331" s="347"/>
      <c r="AD1331" s="347"/>
      <c r="AE1331" s="347"/>
      <c r="AF1331" s="347"/>
      <c r="AG1331" s="347"/>
      <c r="AH1331" s="347"/>
    </row>
    <row r="1332" spans="1:34" s="158" customFormat="1" ht="15" customHeight="1">
      <c r="A1332" s="314">
        <v>33068855</v>
      </c>
      <c r="B1332" s="314" t="s">
        <v>15</v>
      </c>
      <c r="C1332" s="314" t="s">
        <v>1255</v>
      </c>
      <c r="D1332" s="318">
        <v>45395</v>
      </c>
      <c r="E1332" s="315">
        <v>0.41666666666666669</v>
      </c>
      <c r="F1332" s="316" t="s">
        <v>1243</v>
      </c>
      <c r="G1332" s="172" t="s">
        <v>23</v>
      </c>
      <c r="H1332" s="127" t="s">
        <v>352</v>
      </c>
      <c r="I1332" s="127" t="s">
        <v>352</v>
      </c>
      <c r="J1332" s="175" t="s">
        <v>352</v>
      </c>
      <c r="K1332" s="127" t="s">
        <v>352</v>
      </c>
      <c r="L1332" s="389"/>
      <c r="M1332" s="389"/>
      <c r="N1332" s="389"/>
      <c r="O1332" s="389"/>
      <c r="P1332" s="389"/>
      <c r="Q1332" s="389"/>
      <c r="R1332" s="389"/>
      <c r="S1332" s="389"/>
      <c r="T1332" s="389"/>
      <c r="U1332" s="389"/>
      <c r="V1332" s="389"/>
      <c r="W1332" s="389"/>
      <c r="X1332" s="389"/>
      <c r="Y1332" s="389"/>
      <c r="Z1332" s="389"/>
      <c r="AA1332" s="347"/>
      <c r="AB1332" s="347"/>
      <c r="AC1332" s="347"/>
      <c r="AD1332" s="347"/>
      <c r="AE1332" s="347"/>
      <c r="AF1332" s="347"/>
      <c r="AG1332" s="347"/>
      <c r="AH1332" s="347"/>
    </row>
    <row r="1333" spans="1:34" s="158" customFormat="1" ht="15" customHeight="1">
      <c r="A1333" s="314">
        <v>33080420</v>
      </c>
      <c r="B1333" s="314" t="s">
        <v>1294</v>
      </c>
      <c r="C1333" s="314" t="s">
        <v>1295</v>
      </c>
      <c r="D1333" s="318">
        <v>45367</v>
      </c>
      <c r="E1333" s="315">
        <v>0.70833333333333337</v>
      </c>
      <c r="F1333" s="316" t="s">
        <v>157</v>
      </c>
      <c r="G1333" s="172" t="s">
        <v>23</v>
      </c>
      <c r="H1333" s="127" t="s">
        <v>352</v>
      </c>
      <c r="I1333" s="127" t="s">
        <v>352</v>
      </c>
      <c r="J1333" s="175" t="s">
        <v>352</v>
      </c>
      <c r="K1333" s="127" t="s">
        <v>352</v>
      </c>
      <c r="L1333" s="389"/>
      <c r="M1333" s="389"/>
      <c r="N1333" s="389"/>
      <c r="O1333" s="389"/>
      <c r="P1333" s="389"/>
      <c r="Q1333" s="389"/>
      <c r="R1333" s="389"/>
      <c r="S1333" s="389"/>
      <c r="T1333" s="389"/>
      <c r="U1333" s="389"/>
      <c r="V1333" s="389"/>
      <c r="W1333" s="389"/>
      <c r="X1333" s="389"/>
      <c r="Y1333" s="389"/>
      <c r="Z1333" s="389"/>
      <c r="AA1333" s="347"/>
      <c r="AB1333" s="347"/>
      <c r="AC1333" s="347"/>
      <c r="AD1333" s="347"/>
      <c r="AE1333" s="347"/>
      <c r="AF1333" s="347"/>
      <c r="AG1333" s="347"/>
      <c r="AH1333" s="347"/>
    </row>
    <row r="1334" spans="1:34" s="158" customFormat="1" ht="15" customHeight="1">
      <c r="A1334" s="314">
        <v>33140962</v>
      </c>
      <c r="B1334" s="314" t="s">
        <v>176</v>
      </c>
      <c r="C1334" s="314" t="s">
        <v>1271</v>
      </c>
      <c r="D1334" s="318">
        <v>45347</v>
      </c>
      <c r="E1334" s="315">
        <v>0.83333333333333337</v>
      </c>
      <c r="F1334" s="316" t="s">
        <v>157</v>
      </c>
      <c r="G1334" s="172" t="s">
        <v>23</v>
      </c>
      <c r="H1334" s="317" t="s">
        <v>893</v>
      </c>
      <c r="I1334" s="127" t="s">
        <v>352</v>
      </c>
      <c r="J1334" s="175" t="s">
        <v>352</v>
      </c>
      <c r="K1334" s="127" t="s">
        <v>352</v>
      </c>
      <c r="L1334" s="389"/>
      <c r="M1334" s="389"/>
      <c r="N1334" s="389"/>
      <c r="O1334" s="389"/>
      <c r="P1334" s="389"/>
      <c r="Q1334" s="389"/>
      <c r="R1334" s="389"/>
      <c r="S1334" s="389"/>
      <c r="T1334" s="389"/>
      <c r="U1334" s="389"/>
      <c r="V1334" s="389"/>
      <c r="W1334" s="389"/>
      <c r="X1334" s="389"/>
      <c r="Y1334" s="389"/>
      <c r="Z1334" s="389"/>
      <c r="AA1334" s="347"/>
      <c r="AB1334" s="347"/>
      <c r="AC1334" s="347"/>
      <c r="AD1334" s="347"/>
      <c r="AE1334" s="347"/>
      <c r="AF1334" s="347"/>
      <c r="AG1334" s="347"/>
      <c r="AH1334" s="347"/>
    </row>
    <row r="1335" spans="1:34" s="158" customFormat="1" ht="15" customHeight="1">
      <c r="A1335" s="314">
        <v>33148537</v>
      </c>
      <c r="B1335" s="314" t="s">
        <v>176</v>
      </c>
      <c r="C1335" s="314" t="s">
        <v>1271</v>
      </c>
      <c r="D1335" s="318">
        <v>45376</v>
      </c>
      <c r="E1335" s="315">
        <v>0.83333333333333337</v>
      </c>
      <c r="F1335" s="316" t="s">
        <v>157</v>
      </c>
      <c r="G1335" s="172" t="s">
        <v>23</v>
      </c>
      <c r="H1335" s="127" t="s">
        <v>352</v>
      </c>
      <c r="I1335" s="127" t="s">
        <v>352</v>
      </c>
      <c r="J1335" s="175" t="s">
        <v>352</v>
      </c>
      <c r="K1335" s="127" t="s">
        <v>352</v>
      </c>
      <c r="L1335" s="389"/>
      <c r="M1335" s="389"/>
      <c r="N1335" s="389"/>
      <c r="O1335" s="389"/>
      <c r="P1335" s="389"/>
      <c r="Q1335" s="389"/>
      <c r="R1335" s="389"/>
      <c r="S1335" s="389"/>
      <c r="T1335" s="389"/>
      <c r="U1335" s="389"/>
      <c r="V1335" s="389"/>
      <c r="W1335" s="389"/>
      <c r="X1335" s="389"/>
      <c r="Y1335" s="389"/>
      <c r="Z1335" s="389"/>
      <c r="AA1335" s="347"/>
      <c r="AB1335" s="347"/>
      <c r="AC1335" s="347"/>
      <c r="AD1335" s="347"/>
      <c r="AE1335" s="347"/>
      <c r="AF1335" s="347"/>
      <c r="AG1335" s="347"/>
      <c r="AH1335" s="347"/>
    </row>
    <row r="1336" spans="1:34" s="158" customFormat="1" ht="15" customHeight="1">
      <c r="A1336" s="314">
        <v>33189908</v>
      </c>
      <c r="B1336" s="314" t="s">
        <v>176</v>
      </c>
      <c r="C1336" s="314" t="s">
        <v>1296</v>
      </c>
      <c r="D1336" s="318">
        <v>45418</v>
      </c>
      <c r="E1336" s="315">
        <v>0.83333333333333337</v>
      </c>
      <c r="F1336" s="316" t="s">
        <v>157</v>
      </c>
      <c r="G1336" s="172" t="s">
        <v>23</v>
      </c>
      <c r="H1336" s="127" t="s">
        <v>352</v>
      </c>
      <c r="I1336" s="127" t="s">
        <v>352</v>
      </c>
      <c r="J1336" s="175" t="s">
        <v>352</v>
      </c>
      <c r="K1336" s="127" t="s">
        <v>352</v>
      </c>
      <c r="L1336" s="389"/>
      <c r="M1336" s="389"/>
      <c r="N1336" s="389"/>
      <c r="O1336" s="389"/>
      <c r="P1336" s="389"/>
      <c r="Q1336" s="389"/>
      <c r="R1336" s="389"/>
      <c r="S1336" s="389"/>
      <c r="T1336" s="389"/>
      <c r="U1336" s="389"/>
      <c r="V1336" s="389"/>
      <c r="W1336" s="389"/>
      <c r="X1336" s="389"/>
      <c r="Y1336" s="389"/>
      <c r="Z1336" s="389"/>
      <c r="AA1336" s="347"/>
      <c r="AB1336" s="347"/>
      <c r="AC1336" s="347"/>
      <c r="AD1336" s="347"/>
      <c r="AE1336" s="347"/>
      <c r="AF1336" s="347"/>
      <c r="AG1336" s="347"/>
      <c r="AH1336" s="347"/>
    </row>
    <row r="1337" spans="1:34" s="158" customFormat="1" ht="15" customHeight="1">
      <c r="A1337" s="314">
        <v>33251744</v>
      </c>
      <c r="B1337" s="314" t="s">
        <v>209</v>
      </c>
      <c r="C1337" s="314" t="s">
        <v>1297</v>
      </c>
      <c r="D1337" s="318">
        <v>45391</v>
      </c>
      <c r="E1337" s="315">
        <v>0.75</v>
      </c>
      <c r="F1337" s="316" t="s">
        <v>174</v>
      </c>
      <c r="G1337" s="172" t="s">
        <v>23</v>
      </c>
      <c r="H1337" s="127" t="s">
        <v>352</v>
      </c>
      <c r="I1337" s="127" t="s">
        <v>352</v>
      </c>
      <c r="J1337" s="175" t="s">
        <v>352</v>
      </c>
      <c r="K1337" s="127" t="s">
        <v>352</v>
      </c>
      <c r="L1337" s="389"/>
      <c r="M1337" s="389"/>
      <c r="N1337" s="389"/>
      <c r="O1337" s="389"/>
      <c r="P1337" s="389"/>
      <c r="Q1337" s="389"/>
      <c r="R1337" s="389"/>
      <c r="S1337" s="389"/>
      <c r="T1337" s="389"/>
      <c r="U1337" s="389"/>
      <c r="V1337" s="389"/>
      <c r="W1337" s="389"/>
      <c r="X1337" s="389"/>
      <c r="Y1337" s="389"/>
      <c r="Z1337" s="389"/>
      <c r="AA1337" s="347"/>
      <c r="AB1337" s="347"/>
      <c r="AC1337" s="347"/>
      <c r="AD1337" s="347"/>
      <c r="AE1337" s="347"/>
      <c r="AF1337" s="347"/>
      <c r="AG1337" s="347"/>
      <c r="AH1337" s="347"/>
    </row>
    <row r="1338" spans="1:34" s="158" customFormat="1" ht="15" customHeight="1">
      <c r="A1338" s="314">
        <v>33258604</v>
      </c>
      <c r="B1338" s="314" t="s">
        <v>1107</v>
      </c>
      <c r="C1338" s="314" t="s">
        <v>1298</v>
      </c>
      <c r="D1338" s="318">
        <v>45395</v>
      </c>
      <c r="E1338" s="315">
        <v>0.79166666666666663</v>
      </c>
      <c r="F1338" s="316" t="s">
        <v>157</v>
      </c>
      <c r="G1338" s="172" t="s">
        <v>23</v>
      </c>
      <c r="H1338" s="127" t="s">
        <v>352</v>
      </c>
      <c r="I1338" s="127" t="s">
        <v>352</v>
      </c>
      <c r="J1338" s="175" t="s">
        <v>352</v>
      </c>
      <c r="K1338" s="127" t="s">
        <v>352</v>
      </c>
      <c r="L1338" s="389"/>
      <c r="M1338" s="389"/>
      <c r="N1338" s="389"/>
      <c r="O1338" s="389"/>
      <c r="P1338" s="389"/>
      <c r="Q1338" s="389"/>
      <c r="R1338" s="389"/>
      <c r="S1338" s="389"/>
      <c r="T1338" s="389"/>
      <c r="U1338" s="389"/>
      <c r="V1338" s="389"/>
      <c r="W1338" s="389"/>
      <c r="X1338" s="389"/>
      <c r="Y1338" s="389"/>
      <c r="Z1338" s="389"/>
      <c r="AA1338" s="347"/>
      <c r="AB1338" s="347"/>
      <c r="AC1338" s="347"/>
      <c r="AD1338" s="347"/>
      <c r="AE1338" s="347"/>
      <c r="AF1338" s="347"/>
      <c r="AG1338" s="347"/>
      <c r="AH1338" s="347"/>
    </row>
    <row r="1339" spans="1:34" s="158" customFormat="1" ht="15" customHeight="1">
      <c r="A1339" s="314">
        <v>33257470</v>
      </c>
      <c r="B1339" s="314" t="s">
        <v>1294</v>
      </c>
      <c r="C1339" s="314" t="s">
        <v>1299</v>
      </c>
      <c r="D1339" s="318">
        <v>45369</v>
      </c>
      <c r="E1339" s="315">
        <v>0.83333333333333337</v>
      </c>
      <c r="F1339" s="316" t="s">
        <v>154</v>
      </c>
      <c r="G1339" s="172" t="s">
        <v>23</v>
      </c>
      <c r="H1339" s="317" t="s">
        <v>893</v>
      </c>
      <c r="I1339" s="127" t="s">
        <v>352</v>
      </c>
      <c r="J1339" s="175" t="s">
        <v>352</v>
      </c>
      <c r="K1339" s="127" t="s">
        <v>352</v>
      </c>
      <c r="L1339" s="389"/>
      <c r="M1339" s="389"/>
      <c r="N1339" s="389"/>
      <c r="O1339" s="389"/>
      <c r="P1339" s="389"/>
      <c r="Q1339" s="389"/>
      <c r="R1339" s="389"/>
      <c r="S1339" s="389"/>
      <c r="T1339" s="389"/>
      <c r="U1339" s="389"/>
      <c r="V1339" s="389"/>
      <c r="W1339" s="389"/>
      <c r="X1339" s="389"/>
      <c r="Y1339" s="389"/>
      <c r="Z1339" s="389"/>
      <c r="AA1339" s="347"/>
      <c r="AB1339" s="347"/>
      <c r="AC1339" s="347"/>
      <c r="AD1339" s="347"/>
      <c r="AE1339" s="347"/>
      <c r="AF1339" s="347"/>
      <c r="AG1339" s="347"/>
      <c r="AH1339" s="347"/>
    </row>
    <row r="1340" spans="1:34" s="158" customFormat="1" ht="15" customHeight="1">
      <c r="A1340" s="314">
        <v>33270007</v>
      </c>
      <c r="B1340" s="314" t="s">
        <v>15</v>
      </c>
      <c r="C1340" s="314" t="s">
        <v>232</v>
      </c>
      <c r="D1340" s="318">
        <v>45396</v>
      </c>
      <c r="E1340" s="315">
        <v>0.375</v>
      </c>
      <c r="F1340" s="316" t="s">
        <v>180</v>
      </c>
      <c r="G1340" s="172" t="s">
        <v>23</v>
      </c>
      <c r="H1340" s="127" t="s">
        <v>352</v>
      </c>
      <c r="I1340" s="127" t="s">
        <v>352</v>
      </c>
      <c r="J1340" s="175" t="s">
        <v>352</v>
      </c>
      <c r="K1340" s="127" t="s">
        <v>352</v>
      </c>
      <c r="L1340" s="389"/>
      <c r="M1340" s="389"/>
      <c r="N1340" s="389"/>
      <c r="O1340" s="389"/>
      <c r="P1340" s="389"/>
      <c r="Q1340" s="389"/>
      <c r="R1340" s="389"/>
      <c r="S1340" s="389"/>
      <c r="T1340" s="389"/>
      <c r="U1340" s="389"/>
      <c r="V1340" s="389"/>
      <c r="W1340" s="389"/>
      <c r="X1340" s="389"/>
      <c r="Y1340" s="389"/>
      <c r="Z1340" s="389"/>
      <c r="AA1340" s="347"/>
      <c r="AB1340" s="347"/>
      <c r="AC1340" s="347"/>
      <c r="AD1340" s="347"/>
      <c r="AE1340" s="347"/>
      <c r="AF1340" s="347"/>
      <c r="AG1340" s="347"/>
      <c r="AH1340" s="347"/>
    </row>
    <row r="1341" spans="1:34" s="158" customFormat="1" ht="15" customHeight="1">
      <c r="A1341" s="314">
        <v>33275863</v>
      </c>
      <c r="B1341" s="314" t="s">
        <v>1300</v>
      </c>
      <c r="C1341" s="314" t="s">
        <v>1301</v>
      </c>
      <c r="D1341" s="318">
        <v>45415</v>
      </c>
      <c r="E1341" s="315">
        <v>0.79166666666666663</v>
      </c>
      <c r="F1341" s="316" t="s">
        <v>1243</v>
      </c>
      <c r="G1341" s="172" t="s">
        <v>23</v>
      </c>
      <c r="H1341" s="127" t="s">
        <v>352</v>
      </c>
      <c r="I1341" s="127" t="s">
        <v>352</v>
      </c>
      <c r="J1341" s="175" t="s">
        <v>352</v>
      </c>
      <c r="K1341" s="127" t="s">
        <v>352</v>
      </c>
      <c r="L1341" s="389"/>
      <c r="M1341" s="389"/>
      <c r="N1341" s="389"/>
      <c r="O1341" s="389"/>
      <c r="P1341" s="389"/>
      <c r="Q1341" s="389"/>
      <c r="R1341" s="389"/>
      <c r="S1341" s="389"/>
      <c r="T1341" s="389"/>
      <c r="U1341" s="389"/>
      <c r="V1341" s="389"/>
      <c r="W1341" s="389"/>
      <c r="X1341" s="389"/>
      <c r="Y1341" s="389"/>
      <c r="Z1341" s="389"/>
      <c r="AA1341" s="347"/>
      <c r="AB1341" s="347"/>
      <c r="AC1341" s="347"/>
      <c r="AD1341" s="347"/>
      <c r="AE1341" s="347"/>
      <c r="AF1341" s="347"/>
      <c r="AG1341" s="347"/>
      <c r="AH1341" s="347"/>
    </row>
    <row r="1342" spans="1:34" s="158" customFormat="1" ht="15" customHeight="1">
      <c r="A1342" s="314">
        <v>33276365</v>
      </c>
      <c r="B1342" s="314" t="s">
        <v>121</v>
      </c>
      <c r="C1342" s="314" t="s">
        <v>1302</v>
      </c>
      <c r="D1342" s="318">
        <v>45427</v>
      </c>
      <c r="E1342" s="315">
        <v>0.79166666666666663</v>
      </c>
      <c r="F1342" s="316" t="s">
        <v>1243</v>
      </c>
      <c r="G1342" s="172" t="s">
        <v>23</v>
      </c>
      <c r="H1342" s="127" t="s">
        <v>352</v>
      </c>
      <c r="I1342" s="127" t="s">
        <v>352</v>
      </c>
      <c r="J1342" s="175" t="s">
        <v>352</v>
      </c>
      <c r="K1342" s="127" t="s">
        <v>352</v>
      </c>
      <c r="L1342" s="389"/>
      <c r="M1342" s="389"/>
      <c r="N1342" s="389"/>
      <c r="O1342" s="389"/>
      <c r="P1342" s="389"/>
      <c r="Q1342" s="389"/>
      <c r="R1342" s="389"/>
      <c r="S1342" s="389"/>
      <c r="T1342" s="389"/>
      <c r="U1342" s="389"/>
      <c r="V1342" s="389"/>
      <c r="W1342" s="389"/>
      <c r="X1342" s="389"/>
      <c r="Y1342" s="389"/>
      <c r="Z1342" s="389"/>
      <c r="AA1342" s="347"/>
      <c r="AB1342" s="347"/>
      <c r="AC1342" s="347"/>
      <c r="AD1342" s="347"/>
      <c r="AE1342" s="347"/>
      <c r="AF1342" s="347"/>
      <c r="AG1342" s="347"/>
      <c r="AH1342" s="347"/>
    </row>
    <row r="1343" spans="1:34" s="158" customFormat="1" ht="15" customHeight="1">
      <c r="A1343" s="314">
        <v>33277023</v>
      </c>
      <c r="B1343" s="314" t="s">
        <v>176</v>
      </c>
      <c r="C1343" s="314" t="s">
        <v>1287</v>
      </c>
      <c r="D1343" s="318">
        <v>45396</v>
      </c>
      <c r="E1343" s="315">
        <v>0.79166666666666663</v>
      </c>
      <c r="F1343" s="316" t="s">
        <v>180</v>
      </c>
      <c r="G1343" s="172" t="s">
        <v>23</v>
      </c>
      <c r="H1343" s="127" t="s">
        <v>352</v>
      </c>
      <c r="I1343" s="127" t="s">
        <v>352</v>
      </c>
      <c r="J1343" s="175" t="s">
        <v>352</v>
      </c>
      <c r="K1343" s="127" t="s">
        <v>352</v>
      </c>
      <c r="L1343" s="389"/>
      <c r="M1343" s="389"/>
      <c r="N1343" s="389"/>
      <c r="O1343" s="389"/>
      <c r="P1343" s="389"/>
      <c r="Q1343" s="389"/>
      <c r="R1343" s="389"/>
      <c r="S1343" s="389"/>
      <c r="T1343" s="389"/>
      <c r="U1343" s="389"/>
      <c r="V1343" s="389"/>
      <c r="W1343" s="389"/>
      <c r="X1343" s="389"/>
      <c r="Y1343" s="389"/>
      <c r="Z1343" s="389"/>
      <c r="AA1343" s="347"/>
      <c r="AB1343" s="347"/>
      <c r="AC1343" s="347"/>
      <c r="AD1343" s="347"/>
      <c r="AE1343" s="347"/>
      <c r="AF1343" s="347"/>
      <c r="AG1343" s="347"/>
      <c r="AH1343" s="347"/>
    </row>
    <row r="1344" spans="1:34" s="158" customFormat="1" ht="15" customHeight="1">
      <c r="A1344" s="314">
        <v>33276847</v>
      </c>
      <c r="B1344" s="314" t="s">
        <v>15</v>
      </c>
      <c r="C1344" s="314" t="s">
        <v>1303</v>
      </c>
      <c r="D1344" s="318">
        <v>45395</v>
      </c>
      <c r="E1344" s="315">
        <v>0.75</v>
      </c>
      <c r="F1344" s="316" t="s">
        <v>157</v>
      </c>
      <c r="G1344" s="172" t="s">
        <v>23</v>
      </c>
      <c r="H1344" s="127" t="s">
        <v>352</v>
      </c>
      <c r="I1344" s="127" t="s">
        <v>352</v>
      </c>
      <c r="J1344" s="175" t="s">
        <v>352</v>
      </c>
      <c r="K1344" s="127" t="s">
        <v>352</v>
      </c>
      <c r="L1344" s="389"/>
      <c r="M1344" s="389"/>
      <c r="N1344" s="389"/>
      <c r="O1344" s="389"/>
      <c r="P1344" s="389"/>
      <c r="Q1344" s="389"/>
      <c r="R1344" s="389"/>
      <c r="S1344" s="389"/>
      <c r="T1344" s="389"/>
      <c r="U1344" s="389"/>
      <c r="V1344" s="389"/>
      <c r="W1344" s="389"/>
      <c r="X1344" s="389"/>
      <c r="Y1344" s="389"/>
      <c r="Z1344" s="389"/>
      <c r="AA1344" s="347"/>
      <c r="AB1344" s="347"/>
      <c r="AC1344" s="347"/>
      <c r="AD1344" s="347"/>
      <c r="AE1344" s="347"/>
      <c r="AF1344" s="347"/>
      <c r="AG1344" s="347"/>
      <c r="AH1344" s="347"/>
    </row>
    <row r="1345" spans="1:34" s="158" customFormat="1" ht="15" customHeight="1">
      <c r="A1345" s="314">
        <v>33283235</v>
      </c>
      <c r="B1345" s="314" t="s">
        <v>132</v>
      </c>
      <c r="C1345" s="314" t="s">
        <v>1304</v>
      </c>
      <c r="D1345" s="318">
        <v>45397</v>
      </c>
      <c r="E1345" s="315">
        <v>0.79166666666666663</v>
      </c>
      <c r="F1345" s="316" t="s">
        <v>1243</v>
      </c>
      <c r="G1345" s="172" t="s">
        <v>23</v>
      </c>
      <c r="H1345" s="127" t="s">
        <v>352</v>
      </c>
      <c r="I1345" s="127" t="s">
        <v>352</v>
      </c>
      <c r="J1345" s="175" t="s">
        <v>352</v>
      </c>
      <c r="K1345" s="127" t="s">
        <v>352</v>
      </c>
      <c r="L1345" s="389"/>
      <c r="M1345" s="389"/>
      <c r="N1345" s="389"/>
      <c r="O1345" s="389"/>
      <c r="P1345" s="389"/>
      <c r="Q1345" s="389"/>
      <c r="R1345" s="389"/>
      <c r="S1345" s="389"/>
      <c r="T1345" s="389"/>
      <c r="U1345" s="389"/>
      <c r="V1345" s="389"/>
      <c r="W1345" s="389"/>
      <c r="X1345" s="389"/>
      <c r="Y1345" s="389"/>
      <c r="Z1345" s="389"/>
      <c r="AA1345" s="347"/>
      <c r="AB1345" s="347"/>
      <c r="AC1345" s="347"/>
      <c r="AD1345" s="347"/>
      <c r="AE1345" s="347"/>
      <c r="AF1345" s="347"/>
      <c r="AG1345" s="347"/>
      <c r="AH1345" s="347"/>
    </row>
    <row r="1346" spans="1:34" s="158" customFormat="1" ht="15" customHeight="1">
      <c r="A1346" s="314">
        <v>33292846</v>
      </c>
      <c r="B1346" s="314" t="s">
        <v>1107</v>
      </c>
      <c r="C1346" s="314" t="s">
        <v>1298</v>
      </c>
      <c r="D1346" s="318">
        <v>45395</v>
      </c>
      <c r="E1346" s="315">
        <v>0.79166666666666663</v>
      </c>
      <c r="F1346" s="316" t="s">
        <v>1243</v>
      </c>
      <c r="G1346" s="172" t="s">
        <v>23</v>
      </c>
      <c r="H1346" s="127" t="s">
        <v>352</v>
      </c>
      <c r="I1346" s="127" t="s">
        <v>352</v>
      </c>
      <c r="J1346" s="175" t="s">
        <v>352</v>
      </c>
      <c r="K1346" s="127" t="s">
        <v>352</v>
      </c>
      <c r="L1346" s="389"/>
      <c r="M1346" s="389"/>
      <c r="N1346" s="389"/>
      <c r="O1346" s="389"/>
      <c r="P1346" s="389"/>
      <c r="Q1346" s="389"/>
      <c r="R1346" s="389"/>
      <c r="S1346" s="389"/>
      <c r="T1346" s="389"/>
      <c r="U1346" s="389"/>
      <c r="V1346" s="389"/>
      <c r="W1346" s="389"/>
      <c r="X1346" s="389"/>
      <c r="Y1346" s="389"/>
      <c r="Z1346" s="389"/>
      <c r="AA1346" s="347"/>
      <c r="AB1346" s="347"/>
      <c r="AC1346" s="347"/>
      <c r="AD1346" s="347"/>
      <c r="AE1346" s="347"/>
      <c r="AF1346" s="347"/>
      <c r="AG1346" s="347"/>
      <c r="AH1346" s="347"/>
    </row>
    <row r="1347" spans="1:34" s="158" customFormat="1" ht="15" customHeight="1">
      <c r="A1347" s="314">
        <v>33310884</v>
      </c>
      <c r="B1347" s="314" t="s">
        <v>1107</v>
      </c>
      <c r="C1347" s="314" t="s">
        <v>1305</v>
      </c>
      <c r="D1347" s="318">
        <v>45431</v>
      </c>
      <c r="E1347" s="315">
        <v>0.70833333333333337</v>
      </c>
      <c r="F1347" s="316" t="s">
        <v>157</v>
      </c>
      <c r="G1347" s="172" t="s">
        <v>23</v>
      </c>
      <c r="H1347" s="127" t="s">
        <v>352</v>
      </c>
      <c r="I1347" s="127" t="s">
        <v>352</v>
      </c>
      <c r="J1347" s="175" t="s">
        <v>352</v>
      </c>
      <c r="K1347" s="127" t="s">
        <v>352</v>
      </c>
      <c r="L1347" s="389"/>
      <c r="M1347" s="389"/>
      <c r="N1347" s="389"/>
      <c r="O1347" s="389"/>
      <c r="P1347" s="389"/>
      <c r="Q1347" s="389"/>
      <c r="R1347" s="389"/>
      <c r="S1347" s="389"/>
      <c r="T1347" s="389"/>
      <c r="U1347" s="389"/>
      <c r="V1347" s="389"/>
      <c r="W1347" s="389"/>
      <c r="X1347" s="389"/>
      <c r="Y1347" s="389"/>
      <c r="Z1347" s="389"/>
      <c r="AA1347" s="347"/>
      <c r="AB1347" s="347"/>
      <c r="AC1347" s="347"/>
      <c r="AD1347" s="347"/>
      <c r="AE1347" s="347"/>
      <c r="AF1347" s="347"/>
      <c r="AG1347" s="347"/>
      <c r="AH1347" s="347"/>
    </row>
    <row r="1348" spans="1:34" s="158" customFormat="1" ht="15" customHeight="1">
      <c r="A1348" s="314">
        <v>33323720</v>
      </c>
      <c r="B1348" s="314" t="s">
        <v>1294</v>
      </c>
      <c r="C1348" s="314" t="s">
        <v>1306</v>
      </c>
      <c r="D1348" s="318">
        <v>45386</v>
      </c>
      <c r="E1348" s="315">
        <v>0.75</v>
      </c>
      <c r="F1348" s="316" t="s">
        <v>1243</v>
      </c>
      <c r="G1348" s="172" t="s">
        <v>23</v>
      </c>
      <c r="H1348" s="317" t="s">
        <v>893</v>
      </c>
      <c r="I1348" s="127" t="s">
        <v>352</v>
      </c>
      <c r="J1348" s="175" t="s">
        <v>352</v>
      </c>
      <c r="K1348" s="127" t="s">
        <v>352</v>
      </c>
      <c r="L1348" s="389"/>
      <c r="M1348" s="389"/>
      <c r="N1348" s="389"/>
      <c r="O1348" s="389"/>
      <c r="P1348" s="389"/>
      <c r="Q1348" s="389"/>
      <c r="R1348" s="389"/>
      <c r="S1348" s="389"/>
      <c r="T1348" s="389"/>
      <c r="U1348" s="389"/>
      <c r="V1348" s="389"/>
      <c r="W1348" s="389"/>
      <c r="X1348" s="389"/>
      <c r="Y1348" s="389"/>
      <c r="Z1348" s="389"/>
      <c r="AA1348" s="347"/>
      <c r="AB1348" s="347"/>
      <c r="AC1348" s="347"/>
      <c r="AD1348" s="347"/>
      <c r="AE1348" s="347"/>
      <c r="AF1348" s="347"/>
      <c r="AG1348" s="347"/>
      <c r="AH1348" s="347"/>
    </row>
    <row r="1349" spans="1:34" s="158" customFormat="1" ht="15" customHeight="1">
      <c r="A1349" s="314">
        <v>33338395</v>
      </c>
      <c r="B1349" s="314" t="s">
        <v>1294</v>
      </c>
      <c r="C1349" s="314" t="s">
        <v>1307</v>
      </c>
      <c r="D1349" s="318">
        <v>45404</v>
      </c>
      <c r="E1349" s="315">
        <v>0.875</v>
      </c>
      <c r="F1349" s="316" t="s">
        <v>154</v>
      </c>
      <c r="G1349" s="172" t="s">
        <v>23</v>
      </c>
      <c r="H1349" s="127" t="s">
        <v>352</v>
      </c>
      <c r="I1349" s="127" t="s">
        <v>352</v>
      </c>
      <c r="J1349" s="175" t="s">
        <v>352</v>
      </c>
      <c r="K1349" s="127" t="s">
        <v>352</v>
      </c>
      <c r="L1349" s="389"/>
      <c r="M1349" s="389"/>
      <c r="N1349" s="389"/>
      <c r="O1349" s="389"/>
      <c r="P1349" s="389"/>
      <c r="Q1349" s="389"/>
      <c r="R1349" s="389"/>
      <c r="S1349" s="389"/>
      <c r="T1349" s="389"/>
      <c r="U1349" s="389"/>
      <c r="V1349" s="389"/>
      <c r="W1349" s="389"/>
      <c r="X1349" s="389"/>
      <c r="Y1349" s="389"/>
      <c r="Z1349" s="389"/>
      <c r="AA1349" s="347"/>
      <c r="AB1349" s="347"/>
      <c r="AC1349" s="347"/>
      <c r="AD1349" s="347"/>
      <c r="AE1349" s="347"/>
      <c r="AF1349" s="347"/>
      <c r="AG1349" s="347"/>
      <c r="AH1349" s="347"/>
    </row>
    <row r="1350" spans="1:34" s="158" customFormat="1" ht="15" customHeight="1">
      <c r="A1350" s="314">
        <v>33349754</v>
      </c>
      <c r="B1350" s="314" t="s">
        <v>354</v>
      </c>
      <c r="C1350" s="314" t="s">
        <v>1085</v>
      </c>
      <c r="D1350" s="318">
        <v>45446</v>
      </c>
      <c r="E1350" s="315">
        <v>0.375</v>
      </c>
      <c r="F1350" s="316" t="s">
        <v>174</v>
      </c>
      <c r="G1350" s="172" t="s">
        <v>23</v>
      </c>
      <c r="H1350" s="127" t="s">
        <v>352</v>
      </c>
      <c r="I1350" s="127" t="s">
        <v>352</v>
      </c>
      <c r="J1350" s="175" t="s">
        <v>352</v>
      </c>
      <c r="K1350" s="127" t="s">
        <v>352</v>
      </c>
      <c r="L1350" s="389"/>
      <c r="M1350" s="389"/>
      <c r="N1350" s="389"/>
      <c r="O1350" s="389"/>
      <c r="P1350" s="389"/>
      <c r="Q1350" s="389"/>
      <c r="R1350" s="389"/>
      <c r="S1350" s="389"/>
      <c r="T1350" s="389"/>
      <c r="U1350" s="389"/>
      <c r="V1350" s="389"/>
      <c r="W1350" s="389"/>
      <c r="X1350" s="389"/>
      <c r="Y1350" s="389"/>
      <c r="Z1350" s="389"/>
      <c r="AA1350" s="347"/>
      <c r="AB1350" s="347"/>
      <c r="AC1350" s="347"/>
      <c r="AD1350" s="347"/>
      <c r="AE1350" s="347"/>
      <c r="AF1350" s="347"/>
      <c r="AG1350" s="347"/>
      <c r="AH1350" s="347"/>
    </row>
    <row r="1351" spans="1:34" s="158" customFormat="1" ht="15" customHeight="1">
      <c r="A1351" s="314">
        <v>33350832</v>
      </c>
      <c r="B1351" s="314" t="s">
        <v>15</v>
      </c>
      <c r="C1351" s="314" t="s">
        <v>1308</v>
      </c>
      <c r="D1351" s="318">
        <v>45437</v>
      </c>
      <c r="E1351" s="315">
        <v>0.41666666666666669</v>
      </c>
      <c r="F1351" s="316" t="s">
        <v>1243</v>
      </c>
      <c r="G1351" s="172" t="s">
        <v>23</v>
      </c>
      <c r="H1351" s="127" t="s">
        <v>352</v>
      </c>
      <c r="I1351" s="127" t="s">
        <v>352</v>
      </c>
      <c r="J1351" s="175" t="s">
        <v>352</v>
      </c>
      <c r="K1351" s="127" t="s">
        <v>352</v>
      </c>
      <c r="L1351" s="389"/>
      <c r="M1351" s="389"/>
      <c r="N1351" s="389"/>
      <c r="O1351" s="389"/>
      <c r="P1351" s="389"/>
      <c r="Q1351" s="389"/>
      <c r="R1351" s="389"/>
      <c r="S1351" s="389"/>
      <c r="T1351" s="389"/>
      <c r="U1351" s="389"/>
      <c r="V1351" s="389"/>
      <c r="W1351" s="389"/>
      <c r="X1351" s="389"/>
      <c r="Y1351" s="389"/>
      <c r="Z1351" s="389"/>
      <c r="AA1351" s="347"/>
      <c r="AB1351" s="347"/>
      <c r="AC1351" s="347"/>
      <c r="AD1351" s="347"/>
      <c r="AE1351" s="347"/>
      <c r="AF1351" s="347"/>
      <c r="AG1351" s="347"/>
      <c r="AH1351" s="347"/>
    </row>
    <row r="1352" spans="1:34" s="158" customFormat="1" ht="15" customHeight="1">
      <c r="A1352" s="314">
        <v>33351188</v>
      </c>
      <c r="B1352" s="314" t="s">
        <v>1309</v>
      </c>
      <c r="C1352" s="314" t="s">
        <v>1310</v>
      </c>
      <c r="D1352" s="318">
        <v>45435</v>
      </c>
      <c r="E1352" s="315">
        <v>0.75</v>
      </c>
      <c r="F1352" s="316" t="s">
        <v>1092</v>
      </c>
      <c r="G1352" s="172" t="s">
        <v>23</v>
      </c>
      <c r="H1352" s="127" t="s">
        <v>352</v>
      </c>
      <c r="I1352" s="127" t="s">
        <v>352</v>
      </c>
      <c r="J1352" s="175" t="s">
        <v>352</v>
      </c>
      <c r="K1352" s="127" t="s">
        <v>352</v>
      </c>
      <c r="L1352" s="389"/>
      <c r="M1352" s="389"/>
      <c r="N1352" s="389"/>
      <c r="O1352" s="389"/>
      <c r="P1352" s="389"/>
      <c r="Q1352" s="389"/>
      <c r="R1352" s="389"/>
      <c r="S1352" s="389"/>
      <c r="T1352" s="389"/>
      <c r="U1352" s="389"/>
      <c r="V1352" s="389"/>
      <c r="W1352" s="389"/>
      <c r="X1352" s="389"/>
      <c r="Y1352" s="389"/>
      <c r="Z1352" s="389"/>
      <c r="AA1352" s="347"/>
      <c r="AB1352" s="347"/>
      <c r="AC1352" s="347"/>
      <c r="AD1352" s="347"/>
      <c r="AE1352" s="347"/>
      <c r="AF1352" s="347"/>
      <c r="AG1352" s="347"/>
      <c r="AH1352" s="347"/>
    </row>
    <row r="1353" spans="1:34" s="158" customFormat="1" ht="15" customHeight="1">
      <c r="A1353" s="314">
        <v>33352259</v>
      </c>
      <c r="B1353" s="314" t="s">
        <v>1098</v>
      </c>
      <c r="C1353" s="314" t="s">
        <v>1311</v>
      </c>
      <c r="D1353" s="318">
        <v>45445</v>
      </c>
      <c r="E1353" s="315">
        <v>0.625</v>
      </c>
      <c r="F1353" s="316" t="s">
        <v>1243</v>
      </c>
      <c r="G1353" s="172" t="s">
        <v>23</v>
      </c>
      <c r="H1353" s="127" t="s">
        <v>352</v>
      </c>
      <c r="I1353" s="127" t="s">
        <v>352</v>
      </c>
      <c r="J1353" s="175" t="s">
        <v>352</v>
      </c>
      <c r="K1353" s="127" t="s">
        <v>352</v>
      </c>
      <c r="L1353" s="389"/>
      <c r="M1353" s="389"/>
      <c r="N1353" s="389"/>
      <c r="O1353" s="389"/>
      <c r="P1353" s="389"/>
      <c r="Q1353" s="389"/>
      <c r="R1353" s="389"/>
      <c r="S1353" s="389"/>
      <c r="T1353" s="389"/>
      <c r="U1353" s="389"/>
      <c r="V1353" s="389"/>
      <c r="W1353" s="389"/>
      <c r="X1353" s="389"/>
      <c r="Y1353" s="389"/>
      <c r="Z1353" s="389"/>
      <c r="AA1353" s="347"/>
      <c r="AB1353" s="347"/>
      <c r="AC1353" s="347"/>
      <c r="AD1353" s="347"/>
      <c r="AE1353" s="347"/>
      <c r="AF1353" s="347"/>
      <c r="AG1353" s="347"/>
      <c r="AH1353" s="347"/>
    </row>
    <row r="1354" spans="1:34" s="158" customFormat="1" ht="15" customHeight="1">
      <c r="A1354" s="314">
        <v>33353314</v>
      </c>
      <c r="B1354" s="314" t="s">
        <v>1312</v>
      </c>
      <c r="C1354" s="314" t="s">
        <v>1313</v>
      </c>
      <c r="D1354" s="318">
        <v>45405</v>
      </c>
      <c r="E1354" s="315">
        <v>0.79166666666666663</v>
      </c>
      <c r="F1354" s="316" t="s">
        <v>1243</v>
      </c>
      <c r="G1354" s="172" t="s">
        <v>23</v>
      </c>
      <c r="H1354" s="317" t="s">
        <v>893</v>
      </c>
      <c r="I1354" s="127" t="s">
        <v>352</v>
      </c>
      <c r="J1354" s="175" t="s">
        <v>352</v>
      </c>
      <c r="K1354" s="127" t="s">
        <v>352</v>
      </c>
      <c r="L1354" s="389"/>
      <c r="M1354" s="389"/>
      <c r="N1354" s="389"/>
      <c r="O1354" s="389"/>
      <c r="P1354" s="389"/>
      <c r="Q1354" s="389"/>
      <c r="R1354" s="389"/>
      <c r="S1354" s="389"/>
      <c r="T1354" s="389"/>
      <c r="U1354" s="389"/>
      <c r="V1354" s="389"/>
      <c r="W1354" s="389"/>
      <c r="X1354" s="389"/>
      <c r="Y1354" s="389"/>
      <c r="Z1354" s="389"/>
      <c r="AA1354" s="347"/>
      <c r="AB1354" s="347"/>
      <c r="AC1354" s="347"/>
      <c r="AD1354" s="347"/>
      <c r="AE1354" s="347"/>
      <c r="AF1354" s="347"/>
      <c r="AG1354" s="347"/>
      <c r="AH1354" s="347"/>
    </row>
    <row r="1355" spans="1:34" s="158" customFormat="1" ht="15" customHeight="1">
      <c r="A1355" s="314">
        <v>33355848</v>
      </c>
      <c r="B1355" s="314" t="s">
        <v>15</v>
      </c>
      <c r="C1355" s="314" t="s">
        <v>1286</v>
      </c>
      <c r="D1355" s="318">
        <v>45409</v>
      </c>
      <c r="E1355" s="315">
        <v>0.83333333333333337</v>
      </c>
      <c r="F1355" s="316" t="s">
        <v>1243</v>
      </c>
      <c r="G1355" s="172" t="s">
        <v>23</v>
      </c>
      <c r="H1355" s="127" t="s">
        <v>352</v>
      </c>
      <c r="I1355" s="127" t="s">
        <v>352</v>
      </c>
      <c r="J1355" s="175" t="s">
        <v>352</v>
      </c>
      <c r="K1355" s="127" t="s">
        <v>352</v>
      </c>
      <c r="L1355" s="389"/>
      <c r="M1355" s="389"/>
      <c r="N1355" s="389"/>
      <c r="O1355" s="389"/>
      <c r="P1355" s="389"/>
      <c r="Q1355" s="389"/>
      <c r="R1355" s="389"/>
      <c r="S1355" s="389"/>
      <c r="T1355" s="389"/>
      <c r="U1355" s="389"/>
      <c r="V1355" s="389"/>
      <c r="W1355" s="389"/>
      <c r="X1355" s="389"/>
      <c r="Y1355" s="389"/>
      <c r="Z1355" s="389"/>
      <c r="AA1355" s="347"/>
      <c r="AB1355" s="347"/>
      <c r="AC1355" s="347"/>
      <c r="AD1355" s="347"/>
      <c r="AE1355" s="347"/>
      <c r="AF1355" s="347"/>
      <c r="AG1355" s="347"/>
      <c r="AH1355" s="347"/>
    </row>
    <row r="1356" spans="1:34" s="158" customFormat="1" ht="15" customHeight="1">
      <c r="A1356" s="314">
        <v>33369101</v>
      </c>
      <c r="B1356" s="314" t="s">
        <v>1107</v>
      </c>
      <c r="C1356" s="314" t="s">
        <v>1314</v>
      </c>
      <c r="D1356" s="318">
        <v>45388</v>
      </c>
      <c r="E1356" s="315">
        <v>0.625</v>
      </c>
      <c r="F1356" s="316" t="s">
        <v>157</v>
      </c>
      <c r="G1356" s="172" t="s">
        <v>23</v>
      </c>
      <c r="H1356" s="317" t="s">
        <v>893</v>
      </c>
      <c r="I1356" s="127" t="s">
        <v>352</v>
      </c>
      <c r="J1356" s="175" t="s">
        <v>352</v>
      </c>
      <c r="K1356" s="127" t="s">
        <v>352</v>
      </c>
      <c r="L1356" s="389"/>
      <c r="M1356" s="389"/>
      <c r="N1356" s="389"/>
      <c r="O1356" s="389"/>
      <c r="P1356" s="389"/>
      <c r="Q1356" s="389"/>
      <c r="R1356" s="389"/>
      <c r="S1356" s="389"/>
      <c r="T1356" s="389"/>
      <c r="U1356" s="389"/>
      <c r="V1356" s="389"/>
      <c r="W1356" s="389"/>
      <c r="X1356" s="389"/>
      <c r="Y1356" s="389"/>
      <c r="Z1356" s="389"/>
      <c r="AA1356" s="347"/>
      <c r="AB1356" s="347"/>
      <c r="AC1356" s="347"/>
      <c r="AD1356" s="347"/>
      <c r="AE1356" s="347"/>
      <c r="AF1356" s="347"/>
      <c r="AG1356" s="347"/>
      <c r="AH1356" s="347"/>
    </row>
    <row r="1357" spans="1:34" s="158" customFormat="1" ht="15" customHeight="1">
      <c r="A1357" s="314">
        <v>33369440</v>
      </c>
      <c r="B1357" s="314" t="s">
        <v>121</v>
      </c>
      <c r="C1357" s="314" t="s">
        <v>1315</v>
      </c>
      <c r="D1357" s="318">
        <v>45443</v>
      </c>
      <c r="E1357" s="315">
        <v>0.79166666666666663</v>
      </c>
      <c r="F1357" s="316" t="s">
        <v>157</v>
      </c>
      <c r="G1357" s="172" t="s">
        <v>23</v>
      </c>
      <c r="H1357" s="127" t="s">
        <v>352</v>
      </c>
      <c r="I1357" s="127" t="s">
        <v>352</v>
      </c>
      <c r="J1357" s="175" t="s">
        <v>352</v>
      </c>
      <c r="K1357" s="127" t="s">
        <v>352</v>
      </c>
      <c r="L1357" s="389"/>
      <c r="M1357" s="389"/>
      <c r="N1357" s="389"/>
      <c r="O1357" s="389"/>
      <c r="P1357" s="389"/>
      <c r="Q1357" s="389"/>
      <c r="R1357" s="389"/>
      <c r="S1357" s="389"/>
      <c r="T1357" s="389"/>
      <c r="U1357" s="389"/>
      <c r="V1357" s="389"/>
      <c r="W1357" s="389"/>
      <c r="X1357" s="389"/>
      <c r="Y1357" s="389"/>
      <c r="Z1357" s="389"/>
      <c r="AA1357" s="347"/>
      <c r="AB1357" s="347"/>
      <c r="AC1357" s="347"/>
      <c r="AD1357" s="347"/>
      <c r="AE1357" s="347"/>
      <c r="AF1357" s="347"/>
      <c r="AG1357" s="347"/>
      <c r="AH1357" s="347"/>
    </row>
    <row r="1358" spans="1:34" s="158" customFormat="1" ht="15" customHeight="1">
      <c r="A1358" s="314">
        <v>33387985</v>
      </c>
      <c r="B1358" s="314" t="s">
        <v>377</v>
      </c>
      <c r="C1358" s="314" t="s">
        <v>1306</v>
      </c>
      <c r="D1358" s="318">
        <v>45400</v>
      </c>
      <c r="E1358" s="315">
        <v>0.79166666666666663</v>
      </c>
      <c r="F1358" s="316" t="s">
        <v>1243</v>
      </c>
      <c r="G1358" s="172" t="s">
        <v>23</v>
      </c>
      <c r="H1358" s="317" t="s">
        <v>893</v>
      </c>
      <c r="I1358" s="127" t="s">
        <v>352</v>
      </c>
      <c r="J1358" s="175" t="s">
        <v>352</v>
      </c>
      <c r="K1358" s="127" t="s">
        <v>352</v>
      </c>
      <c r="L1358" s="389"/>
      <c r="M1358" s="389"/>
      <c r="N1358" s="389"/>
      <c r="O1358" s="389"/>
      <c r="P1358" s="389"/>
      <c r="Q1358" s="389"/>
      <c r="R1358" s="389"/>
      <c r="S1358" s="389"/>
      <c r="T1358" s="389"/>
      <c r="U1358" s="389"/>
      <c r="V1358" s="389"/>
      <c r="W1358" s="389"/>
      <c r="X1358" s="389"/>
      <c r="Y1358" s="389"/>
      <c r="Z1358" s="389"/>
      <c r="AA1358" s="347"/>
      <c r="AB1358" s="347"/>
      <c r="AC1358" s="347"/>
      <c r="AD1358" s="347"/>
      <c r="AE1358" s="347"/>
      <c r="AF1358" s="347"/>
      <c r="AG1358" s="347"/>
      <c r="AH1358" s="347"/>
    </row>
    <row r="1359" spans="1:34" s="158" customFormat="1" ht="15" customHeight="1">
      <c r="A1359" s="314">
        <v>33391456</v>
      </c>
      <c r="B1359" s="314" t="s">
        <v>11</v>
      </c>
      <c r="C1359" s="314" t="s">
        <v>1316</v>
      </c>
      <c r="D1359" s="318">
        <v>45449</v>
      </c>
      <c r="E1359" s="315">
        <v>0.66666666666666663</v>
      </c>
      <c r="F1359" s="316" t="s">
        <v>157</v>
      </c>
      <c r="G1359" s="172" t="s">
        <v>23</v>
      </c>
      <c r="H1359" s="127" t="s">
        <v>352</v>
      </c>
      <c r="I1359" s="127" t="s">
        <v>352</v>
      </c>
      <c r="J1359" s="175" t="s">
        <v>352</v>
      </c>
      <c r="K1359" s="127" t="s">
        <v>352</v>
      </c>
      <c r="L1359" s="389"/>
      <c r="M1359" s="389"/>
      <c r="N1359" s="389"/>
      <c r="O1359" s="389"/>
      <c r="P1359" s="389"/>
      <c r="Q1359" s="389"/>
      <c r="R1359" s="389"/>
      <c r="S1359" s="389"/>
      <c r="T1359" s="389"/>
      <c r="U1359" s="389"/>
      <c r="V1359" s="389"/>
      <c r="W1359" s="389"/>
      <c r="X1359" s="389"/>
      <c r="Y1359" s="389"/>
      <c r="Z1359" s="389"/>
      <c r="AA1359" s="347"/>
      <c r="AB1359" s="347"/>
      <c r="AC1359" s="347"/>
      <c r="AD1359" s="347"/>
      <c r="AE1359" s="347"/>
      <c r="AF1359" s="347"/>
      <c r="AG1359" s="347"/>
      <c r="AH1359" s="347"/>
    </row>
    <row r="1360" spans="1:34" s="158" customFormat="1" ht="15" customHeight="1">
      <c r="A1360" s="314">
        <v>33392639</v>
      </c>
      <c r="B1360" s="314" t="s">
        <v>176</v>
      </c>
      <c r="C1360" s="314" t="s">
        <v>1317</v>
      </c>
      <c r="D1360" s="318">
        <v>45454</v>
      </c>
      <c r="E1360" s="315">
        <v>0.83333333333333337</v>
      </c>
      <c r="F1360" s="316" t="s">
        <v>180</v>
      </c>
      <c r="G1360" s="172" t="s">
        <v>23</v>
      </c>
      <c r="H1360" s="127" t="s">
        <v>352</v>
      </c>
      <c r="I1360" s="127" t="s">
        <v>352</v>
      </c>
      <c r="J1360" s="175" t="s">
        <v>352</v>
      </c>
      <c r="K1360" s="127" t="s">
        <v>352</v>
      </c>
      <c r="L1360" s="389"/>
      <c r="M1360" s="389"/>
      <c r="N1360" s="389"/>
      <c r="O1360" s="389"/>
      <c r="P1360" s="389"/>
      <c r="Q1360" s="389"/>
      <c r="R1360" s="389"/>
      <c r="S1360" s="389"/>
      <c r="T1360" s="389"/>
      <c r="U1360" s="389"/>
      <c r="V1360" s="389"/>
      <c r="W1360" s="389"/>
      <c r="X1360" s="389"/>
      <c r="Y1360" s="389"/>
      <c r="Z1360" s="389"/>
      <c r="AA1360" s="347"/>
      <c r="AB1360" s="347"/>
      <c r="AC1360" s="347"/>
      <c r="AD1360" s="347"/>
      <c r="AE1360" s="347"/>
      <c r="AF1360" s="347"/>
      <c r="AG1360" s="347"/>
      <c r="AH1360" s="347"/>
    </row>
    <row r="1361" spans="1:34" s="158" customFormat="1" ht="15" customHeight="1">
      <c r="A1361" s="314">
        <v>33464994</v>
      </c>
      <c r="B1361" s="314" t="s">
        <v>15</v>
      </c>
      <c r="C1361" s="314" t="s">
        <v>1318</v>
      </c>
      <c r="D1361" s="318">
        <v>45466</v>
      </c>
      <c r="E1361" s="315">
        <v>0.41666666666666669</v>
      </c>
      <c r="F1361" s="316" t="s">
        <v>157</v>
      </c>
      <c r="G1361" s="172" t="s">
        <v>23</v>
      </c>
      <c r="H1361" s="127" t="s">
        <v>352</v>
      </c>
      <c r="I1361" s="127" t="s">
        <v>352</v>
      </c>
      <c r="J1361" s="175" t="s">
        <v>352</v>
      </c>
      <c r="K1361" s="127" t="s">
        <v>352</v>
      </c>
      <c r="L1361" s="389"/>
      <c r="M1361" s="389"/>
      <c r="N1361" s="389"/>
      <c r="O1361" s="389"/>
      <c r="P1361" s="389"/>
      <c r="Q1361" s="389"/>
      <c r="R1361" s="389"/>
      <c r="S1361" s="389"/>
      <c r="T1361" s="389"/>
      <c r="U1361" s="389"/>
      <c r="V1361" s="389"/>
      <c r="W1361" s="389"/>
      <c r="X1361" s="389"/>
      <c r="Y1361" s="389"/>
      <c r="Z1361" s="389"/>
      <c r="AA1361" s="347"/>
      <c r="AB1361" s="347"/>
      <c r="AC1361" s="347"/>
      <c r="AD1361" s="347"/>
      <c r="AE1361" s="347"/>
      <c r="AF1361" s="347"/>
      <c r="AG1361" s="347"/>
      <c r="AH1361" s="347"/>
    </row>
    <row r="1362" spans="1:34" s="158" customFormat="1" ht="15" customHeight="1">
      <c r="A1362" s="314">
        <v>33465076</v>
      </c>
      <c r="B1362" s="314" t="s">
        <v>354</v>
      </c>
      <c r="C1362" s="314" t="s">
        <v>1319</v>
      </c>
      <c r="D1362" s="318">
        <v>45461</v>
      </c>
      <c r="E1362" s="315">
        <v>0.625</v>
      </c>
      <c r="F1362" s="316" t="s">
        <v>1243</v>
      </c>
      <c r="G1362" s="172" t="s">
        <v>23</v>
      </c>
      <c r="H1362" s="127" t="s">
        <v>352</v>
      </c>
      <c r="I1362" s="127" t="s">
        <v>352</v>
      </c>
      <c r="J1362" s="175" t="s">
        <v>352</v>
      </c>
      <c r="K1362" s="127" t="s">
        <v>352</v>
      </c>
      <c r="L1362" s="389"/>
      <c r="M1362" s="389"/>
      <c r="N1362" s="389"/>
      <c r="O1362" s="389"/>
      <c r="P1362" s="389"/>
      <c r="Q1362" s="389"/>
      <c r="R1362" s="389"/>
      <c r="S1362" s="389"/>
      <c r="T1362" s="389"/>
      <c r="U1362" s="389"/>
      <c r="V1362" s="389"/>
      <c r="W1362" s="389"/>
      <c r="X1362" s="389"/>
      <c r="Y1362" s="389"/>
      <c r="Z1362" s="389"/>
      <c r="AA1362" s="347"/>
      <c r="AB1362" s="347"/>
      <c r="AC1362" s="347"/>
      <c r="AD1362" s="347"/>
      <c r="AE1362" s="347"/>
      <c r="AF1362" s="347"/>
      <c r="AG1362" s="347"/>
      <c r="AH1362" s="347"/>
    </row>
    <row r="1363" spans="1:34" s="158" customFormat="1" ht="15" customHeight="1">
      <c r="A1363" s="314">
        <v>33466429</v>
      </c>
      <c r="B1363" s="314" t="s">
        <v>176</v>
      </c>
      <c r="C1363" s="314" t="s">
        <v>1320</v>
      </c>
      <c r="D1363" s="318">
        <v>45408</v>
      </c>
      <c r="E1363" s="315">
        <v>0.83333333333333337</v>
      </c>
      <c r="F1363" s="316" t="s">
        <v>180</v>
      </c>
      <c r="G1363" s="172" t="s">
        <v>23</v>
      </c>
      <c r="H1363" s="317" t="s">
        <v>1278</v>
      </c>
      <c r="I1363" s="127" t="s">
        <v>352</v>
      </c>
      <c r="J1363" s="175" t="s">
        <v>352</v>
      </c>
      <c r="K1363" s="127" t="s">
        <v>352</v>
      </c>
      <c r="L1363" s="389"/>
      <c r="M1363" s="389"/>
      <c r="N1363" s="389"/>
      <c r="O1363" s="389"/>
      <c r="P1363" s="389"/>
      <c r="Q1363" s="389"/>
      <c r="R1363" s="389"/>
      <c r="S1363" s="389"/>
      <c r="T1363" s="389"/>
      <c r="U1363" s="389"/>
      <c r="V1363" s="389"/>
      <c r="W1363" s="389"/>
      <c r="X1363" s="389"/>
      <c r="Y1363" s="389"/>
      <c r="Z1363" s="389"/>
      <c r="AA1363" s="347"/>
      <c r="AB1363" s="347"/>
      <c r="AC1363" s="347"/>
      <c r="AD1363" s="347"/>
      <c r="AE1363" s="347"/>
      <c r="AF1363" s="347"/>
      <c r="AG1363" s="347"/>
      <c r="AH1363" s="347"/>
    </row>
    <row r="1364" spans="1:34" s="158" customFormat="1" ht="15" customHeight="1">
      <c r="A1364" s="314">
        <v>33467369</v>
      </c>
      <c r="B1364" s="314" t="s">
        <v>354</v>
      </c>
      <c r="C1364" s="314" t="s">
        <v>1321</v>
      </c>
      <c r="D1364" s="319">
        <v>45434</v>
      </c>
      <c r="E1364" s="315">
        <v>0.625</v>
      </c>
      <c r="F1364" s="316" t="s">
        <v>1092</v>
      </c>
      <c r="G1364" s="172" t="s">
        <v>23</v>
      </c>
      <c r="H1364" s="127" t="s">
        <v>352</v>
      </c>
      <c r="I1364" s="127" t="s">
        <v>352</v>
      </c>
      <c r="J1364" s="175" t="s">
        <v>352</v>
      </c>
      <c r="K1364" s="127" t="s">
        <v>352</v>
      </c>
      <c r="L1364" s="389"/>
      <c r="M1364" s="389"/>
      <c r="N1364" s="389"/>
      <c r="O1364" s="389"/>
      <c r="P1364" s="389"/>
      <c r="Q1364" s="389"/>
      <c r="R1364" s="389"/>
      <c r="S1364" s="389"/>
      <c r="T1364" s="389"/>
      <c r="U1364" s="389"/>
      <c r="V1364" s="389"/>
      <c r="W1364" s="389"/>
      <c r="X1364" s="389"/>
      <c r="Y1364" s="389"/>
      <c r="Z1364" s="389"/>
      <c r="AA1364" s="347"/>
      <c r="AB1364" s="347"/>
      <c r="AC1364" s="347"/>
      <c r="AD1364" s="347"/>
      <c r="AE1364" s="347"/>
      <c r="AF1364" s="347"/>
      <c r="AG1364" s="347"/>
      <c r="AH1364" s="347"/>
    </row>
    <row r="1365" spans="1:34" s="158" customFormat="1" ht="15" customHeight="1">
      <c r="A1365" s="314">
        <v>33468484</v>
      </c>
      <c r="B1365" s="314" t="s">
        <v>1322</v>
      </c>
      <c r="C1365" s="314" t="s">
        <v>1323</v>
      </c>
      <c r="D1365" s="319">
        <v>45421</v>
      </c>
      <c r="E1365" s="315">
        <v>0.83333333333333337</v>
      </c>
      <c r="F1365" s="316" t="s">
        <v>157</v>
      </c>
      <c r="G1365" s="172" t="s">
        <v>23</v>
      </c>
      <c r="H1365" s="317" t="s">
        <v>792</v>
      </c>
      <c r="I1365" s="127" t="s">
        <v>352</v>
      </c>
      <c r="J1365" s="175" t="s">
        <v>352</v>
      </c>
      <c r="K1365" s="127" t="s">
        <v>352</v>
      </c>
      <c r="L1365" s="389"/>
      <c r="M1365" s="389"/>
      <c r="N1365" s="389"/>
      <c r="O1365" s="389"/>
      <c r="P1365" s="389"/>
      <c r="Q1365" s="389"/>
      <c r="R1365" s="389"/>
      <c r="S1365" s="389"/>
      <c r="T1365" s="389"/>
      <c r="U1365" s="389"/>
      <c r="V1365" s="389"/>
      <c r="W1365" s="389"/>
      <c r="X1365" s="389"/>
      <c r="Y1365" s="389"/>
      <c r="Z1365" s="389"/>
      <c r="AA1365" s="347"/>
      <c r="AB1365" s="347"/>
      <c r="AC1365" s="347"/>
      <c r="AD1365" s="347"/>
      <c r="AE1365" s="347"/>
      <c r="AF1365" s="347"/>
      <c r="AG1365" s="347"/>
      <c r="AH1365" s="347"/>
    </row>
    <row r="1366" spans="1:34" s="158" customFormat="1" ht="15" customHeight="1">
      <c r="A1366" s="314">
        <v>33470669</v>
      </c>
      <c r="B1366" s="314" t="s">
        <v>121</v>
      </c>
      <c r="C1366" s="314" t="s">
        <v>1324</v>
      </c>
      <c r="D1366" s="319">
        <v>45465</v>
      </c>
      <c r="E1366" s="315">
        <v>0.70833333333333337</v>
      </c>
      <c r="F1366" s="316" t="s">
        <v>157</v>
      </c>
      <c r="G1366" s="172" t="s">
        <v>23</v>
      </c>
      <c r="H1366" s="127" t="s">
        <v>352</v>
      </c>
      <c r="I1366" s="127" t="s">
        <v>352</v>
      </c>
      <c r="J1366" s="175" t="s">
        <v>352</v>
      </c>
      <c r="K1366" s="127" t="s">
        <v>352</v>
      </c>
      <c r="L1366" s="389"/>
      <c r="M1366" s="389"/>
      <c r="N1366" s="389"/>
      <c r="O1366" s="389"/>
      <c r="P1366" s="389"/>
      <c r="Q1366" s="389"/>
      <c r="R1366" s="389"/>
      <c r="S1366" s="389"/>
      <c r="T1366" s="389"/>
      <c r="U1366" s="389"/>
      <c r="V1366" s="389"/>
      <c r="W1366" s="389"/>
      <c r="X1366" s="389"/>
      <c r="Y1366" s="389"/>
      <c r="Z1366" s="389"/>
      <c r="AA1366" s="347"/>
      <c r="AB1366" s="347"/>
      <c r="AC1366" s="347"/>
      <c r="AD1366" s="347"/>
      <c r="AE1366" s="347"/>
      <c r="AF1366" s="347"/>
      <c r="AG1366" s="347"/>
      <c r="AH1366" s="347"/>
    </row>
    <row r="1367" spans="1:34" s="158" customFormat="1" ht="15" customHeight="1">
      <c r="A1367" s="314">
        <v>33470777</v>
      </c>
      <c r="B1367" s="314" t="s">
        <v>1322</v>
      </c>
      <c r="C1367" s="314" t="s">
        <v>1323</v>
      </c>
      <c r="D1367" s="319">
        <v>45429</v>
      </c>
      <c r="E1367" s="315">
        <v>0.83333333333333337</v>
      </c>
      <c r="F1367" s="316" t="s">
        <v>157</v>
      </c>
      <c r="G1367" s="172" t="s">
        <v>23</v>
      </c>
      <c r="H1367" s="127" t="s">
        <v>352</v>
      </c>
      <c r="I1367" s="127" t="s">
        <v>352</v>
      </c>
      <c r="J1367" s="175" t="s">
        <v>352</v>
      </c>
      <c r="K1367" s="127" t="s">
        <v>352</v>
      </c>
      <c r="L1367" s="389"/>
      <c r="M1367" s="389"/>
      <c r="N1367" s="389"/>
      <c r="O1367" s="389"/>
      <c r="P1367" s="389"/>
      <c r="Q1367" s="389"/>
      <c r="R1367" s="389"/>
      <c r="S1367" s="389"/>
      <c r="T1367" s="389"/>
      <c r="U1367" s="389"/>
      <c r="V1367" s="389"/>
      <c r="W1367" s="389"/>
      <c r="X1367" s="389"/>
      <c r="Y1367" s="389"/>
      <c r="Z1367" s="389"/>
      <c r="AA1367" s="347"/>
      <c r="AB1367" s="347"/>
      <c r="AC1367" s="347"/>
      <c r="AD1367" s="347"/>
      <c r="AE1367" s="347"/>
      <c r="AF1367" s="347"/>
      <c r="AG1367" s="347"/>
      <c r="AH1367" s="347"/>
    </row>
    <row r="1368" spans="1:34" s="158" customFormat="1" ht="15" customHeight="1">
      <c r="A1368" s="314">
        <v>33472756</v>
      </c>
      <c r="B1368" s="314" t="s">
        <v>176</v>
      </c>
      <c r="C1368" s="314" t="s">
        <v>1325</v>
      </c>
      <c r="D1368" s="319">
        <v>45432</v>
      </c>
      <c r="E1368" s="315">
        <v>0.79166666666666663</v>
      </c>
      <c r="F1368" s="316" t="s">
        <v>1243</v>
      </c>
      <c r="G1368" s="172" t="s">
        <v>23</v>
      </c>
      <c r="H1368" s="127" t="s">
        <v>352</v>
      </c>
      <c r="I1368" s="127" t="s">
        <v>352</v>
      </c>
      <c r="J1368" s="175" t="s">
        <v>352</v>
      </c>
      <c r="K1368" s="127" t="s">
        <v>352</v>
      </c>
      <c r="L1368" s="389"/>
      <c r="M1368" s="389"/>
      <c r="N1368" s="389"/>
      <c r="O1368" s="389"/>
      <c r="P1368" s="389"/>
      <c r="Q1368" s="389"/>
      <c r="R1368" s="389"/>
      <c r="S1368" s="389"/>
      <c r="T1368" s="389"/>
      <c r="U1368" s="389"/>
      <c r="V1368" s="389"/>
      <c r="W1368" s="389"/>
      <c r="X1368" s="389"/>
      <c r="Y1368" s="389"/>
      <c r="Z1368" s="389"/>
      <c r="AA1368" s="347"/>
      <c r="AB1368" s="347"/>
      <c r="AC1368" s="347"/>
      <c r="AD1368" s="347"/>
      <c r="AE1368" s="347"/>
      <c r="AF1368" s="347"/>
      <c r="AG1368" s="347"/>
      <c r="AH1368" s="347"/>
    </row>
    <row r="1369" spans="1:34" s="158" customFormat="1" ht="15" customHeight="1">
      <c r="A1369" s="314">
        <v>33478340</v>
      </c>
      <c r="B1369" s="314" t="s">
        <v>1326</v>
      </c>
      <c r="C1369" s="314" t="s">
        <v>1327</v>
      </c>
      <c r="D1369" s="319">
        <v>45450</v>
      </c>
      <c r="E1369" s="315">
        <v>0.83333333333333337</v>
      </c>
      <c r="F1369" s="316" t="s">
        <v>157</v>
      </c>
      <c r="G1369" s="172" t="s">
        <v>23</v>
      </c>
      <c r="H1369" s="127" t="s">
        <v>352</v>
      </c>
      <c r="I1369" s="127" t="s">
        <v>352</v>
      </c>
      <c r="J1369" s="175" t="s">
        <v>352</v>
      </c>
      <c r="K1369" s="127" t="s">
        <v>352</v>
      </c>
      <c r="L1369" s="389"/>
      <c r="M1369" s="389"/>
      <c r="N1369" s="389"/>
      <c r="O1369" s="389"/>
      <c r="P1369" s="389"/>
      <c r="Q1369" s="389"/>
      <c r="R1369" s="389"/>
      <c r="S1369" s="389"/>
      <c r="T1369" s="389"/>
      <c r="U1369" s="389"/>
      <c r="V1369" s="389"/>
      <c r="W1369" s="389"/>
      <c r="X1369" s="389"/>
      <c r="Y1369" s="389"/>
      <c r="Z1369" s="389"/>
      <c r="AA1369" s="347"/>
      <c r="AB1369" s="347"/>
      <c r="AC1369" s="347"/>
      <c r="AD1369" s="347"/>
      <c r="AE1369" s="347"/>
      <c r="AF1369" s="347"/>
      <c r="AG1369" s="347"/>
      <c r="AH1369" s="347"/>
    </row>
    <row r="1370" spans="1:34" s="158" customFormat="1" ht="15" customHeight="1">
      <c r="A1370" s="314">
        <v>33482367</v>
      </c>
      <c r="B1370" s="314" t="s">
        <v>1328</v>
      </c>
      <c r="C1370" s="314" t="s">
        <v>1329</v>
      </c>
      <c r="D1370" s="319">
        <v>45435</v>
      </c>
      <c r="E1370" s="315">
        <v>0.79166666666666663</v>
      </c>
      <c r="F1370" s="316" t="s">
        <v>157</v>
      </c>
      <c r="G1370" s="172" t="s">
        <v>23</v>
      </c>
      <c r="H1370" s="127" t="s">
        <v>352</v>
      </c>
      <c r="I1370" s="127" t="s">
        <v>352</v>
      </c>
      <c r="J1370" s="175" t="s">
        <v>352</v>
      </c>
      <c r="K1370" s="127" t="s">
        <v>352</v>
      </c>
      <c r="L1370" s="389"/>
      <c r="M1370" s="389"/>
      <c r="N1370" s="389"/>
      <c r="O1370" s="389"/>
      <c r="P1370" s="389"/>
      <c r="Q1370" s="389"/>
      <c r="R1370" s="389"/>
      <c r="S1370" s="389"/>
      <c r="T1370" s="389"/>
      <c r="U1370" s="389"/>
      <c r="V1370" s="389"/>
      <c r="W1370" s="389"/>
      <c r="X1370" s="389"/>
      <c r="Y1370" s="389"/>
      <c r="Z1370" s="389"/>
      <c r="AA1370" s="347"/>
      <c r="AB1370" s="347"/>
      <c r="AC1370" s="347"/>
      <c r="AD1370" s="347"/>
      <c r="AE1370" s="347"/>
      <c r="AF1370" s="347"/>
      <c r="AG1370" s="347"/>
      <c r="AH1370" s="347"/>
    </row>
    <row r="1371" spans="1:34" s="158" customFormat="1" ht="15" customHeight="1">
      <c r="A1371" s="314">
        <v>33485511</v>
      </c>
      <c r="B1371" s="314" t="s">
        <v>1294</v>
      </c>
      <c r="C1371" s="314" t="s">
        <v>1330</v>
      </c>
      <c r="D1371" s="319">
        <v>45470</v>
      </c>
      <c r="E1371" s="315">
        <v>0.83333333333333337</v>
      </c>
      <c r="F1371" s="316" t="s">
        <v>157</v>
      </c>
      <c r="G1371" s="172" t="s">
        <v>23</v>
      </c>
      <c r="H1371" s="127" t="s">
        <v>352</v>
      </c>
      <c r="I1371" s="127" t="s">
        <v>352</v>
      </c>
      <c r="J1371" s="175" t="s">
        <v>352</v>
      </c>
      <c r="K1371" s="127" t="s">
        <v>352</v>
      </c>
      <c r="L1371" s="389"/>
      <c r="M1371" s="389"/>
      <c r="N1371" s="389"/>
      <c r="O1371" s="389"/>
      <c r="P1371" s="389"/>
      <c r="Q1371" s="389"/>
      <c r="R1371" s="389"/>
      <c r="S1371" s="389"/>
      <c r="T1371" s="389"/>
      <c r="U1371" s="389"/>
      <c r="V1371" s="389"/>
      <c r="W1371" s="389"/>
      <c r="X1371" s="389"/>
      <c r="Y1371" s="389"/>
      <c r="Z1371" s="389"/>
      <c r="AA1371" s="347"/>
      <c r="AB1371" s="347"/>
      <c r="AC1371" s="347"/>
      <c r="AD1371" s="347"/>
      <c r="AE1371" s="347"/>
      <c r="AF1371" s="347"/>
      <c r="AG1371" s="347"/>
      <c r="AH1371" s="347"/>
    </row>
    <row r="1372" spans="1:34" s="158" customFormat="1" ht="15" customHeight="1">
      <c r="A1372" s="314">
        <v>33492464</v>
      </c>
      <c r="B1372" s="314" t="s">
        <v>121</v>
      </c>
      <c r="C1372" s="314" t="s">
        <v>1331</v>
      </c>
      <c r="D1372" s="319">
        <v>45435</v>
      </c>
      <c r="E1372" s="315">
        <v>0.70833333333333337</v>
      </c>
      <c r="F1372" s="316" t="s">
        <v>1243</v>
      </c>
      <c r="G1372" s="172" t="s">
        <v>23</v>
      </c>
      <c r="H1372" s="127" t="s">
        <v>352</v>
      </c>
      <c r="I1372" s="127" t="s">
        <v>352</v>
      </c>
      <c r="J1372" s="175" t="s">
        <v>352</v>
      </c>
      <c r="K1372" s="127" t="s">
        <v>352</v>
      </c>
      <c r="L1372" s="389"/>
      <c r="M1372" s="389"/>
      <c r="N1372" s="389"/>
      <c r="O1372" s="389"/>
      <c r="P1372" s="389"/>
      <c r="Q1372" s="389"/>
      <c r="R1372" s="389"/>
      <c r="S1372" s="389"/>
      <c r="T1372" s="389"/>
      <c r="U1372" s="389"/>
      <c r="V1372" s="389"/>
      <c r="W1372" s="389"/>
      <c r="X1372" s="389"/>
      <c r="Y1372" s="389"/>
      <c r="Z1372" s="389"/>
      <c r="AA1372" s="347"/>
      <c r="AB1372" s="347"/>
      <c r="AC1372" s="347"/>
      <c r="AD1372" s="347"/>
      <c r="AE1372" s="347"/>
      <c r="AF1372" s="347"/>
      <c r="AG1372" s="347"/>
      <c r="AH1372" s="347"/>
    </row>
    <row r="1373" spans="1:34" s="158" customFormat="1" ht="15" customHeight="1">
      <c r="A1373" s="314">
        <v>33530036</v>
      </c>
      <c r="B1373" s="314" t="s">
        <v>121</v>
      </c>
      <c r="C1373" s="314" t="s">
        <v>1332</v>
      </c>
      <c r="D1373" s="319">
        <v>45443</v>
      </c>
      <c r="E1373" s="315">
        <v>0.83333333333333337</v>
      </c>
      <c r="F1373" s="316" t="s">
        <v>180</v>
      </c>
      <c r="G1373" s="172" t="s">
        <v>23</v>
      </c>
      <c r="H1373" s="127" t="s">
        <v>352</v>
      </c>
      <c r="I1373" s="127" t="s">
        <v>352</v>
      </c>
      <c r="J1373" s="175" t="s">
        <v>352</v>
      </c>
      <c r="K1373" s="127" t="s">
        <v>352</v>
      </c>
      <c r="L1373" s="389"/>
      <c r="M1373" s="389"/>
      <c r="N1373" s="389"/>
      <c r="O1373" s="389"/>
      <c r="P1373" s="389"/>
      <c r="Q1373" s="389"/>
      <c r="R1373" s="389"/>
      <c r="S1373" s="389"/>
      <c r="T1373" s="389"/>
      <c r="U1373" s="389"/>
      <c r="V1373" s="389"/>
      <c r="W1373" s="389"/>
      <c r="X1373" s="389"/>
      <c r="Y1373" s="389"/>
      <c r="Z1373" s="389"/>
      <c r="AA1373" s="347"/>
      <c r="AB1373" s="347"/>
      <c r="AC1373" s="347"/>
      <c r="AD1373" s="347"/>
      <c r="AE1373" s="347"/>
      <c r="AF1373" s="347"/>
      <c r="AG1373" s="347"/>
      <c r="AH1373" s="347"/>
    </row>
    <row r="1374" spans="1:34" s="158" customFormat="1" ht="15" customHeight="1">
      <c r="A1374" s="314">
        <v>33548996</v>
      </c>
      <c r="B1374" s="314" t="s">
        <v>121</v>
      </c>
      <c r="C1374" s="314" t="s">
        <v>1333</v>
      </c>
      <c r="D1374" s="319">
        <v>45427</v>
      </c>
      <c r="E1374" s="315">
        <v>0.79166666666666663</v>
      </c>
      <c r="F1374" s="316" t="s">
        <v>157</v>
      </c>
      <c r="G1374" s="172" t="s">
        <v>23</v>
      </c>
      <c r="H1374" s="317" t="s">
        <v>893</v>
      </c>
      <c r="I1374" s="127" t="s">
        <v>352</v>
      </c>
      <c r="J1374" s="175" t="s">
        <v>352</v>
      </c>
      <c r="K1374" s="127" t="s">
        <v>352</v>
      </c>
      <c r="L1374" s="389"/>
      <c r="M1374" s="389"/>
      <c r="N1374" s="389"/>
      <c r="O1374" s="389"/>
      <c r="P1374" s="389"/>
      <c r="Q1374" s="389"/>
      <c r="R1374" s="389"/>
      <c r="S1374" s="389"/>
      <c r="T1374" s="389"/>
      <c r="U1374" s="389"/>
      <c r="V1374" s="389"/>
      <c r="W1374" s="389"/>
      <c r="X1374" s="389"/>
      <c r="Y1374" s="389"/>
      <c r="Z1374" s="389"/>
      <c r="AA1374" s="347"/>
      <c r="AB1374" s="347"/>
      <c r="AC1374" s="347"/>
      <c r="AD1374" s="347"/>
      <c r="AE1374" s="347"/>
      <c r="AF1374" s="347"/>
      <c r="AG1374" s="347"/>
      <c r="AH1374" s="347"/>
    </row>
    <row r="1375" spans="1:34" s="158" customFormat="1" ht="15" customHeight="1">
      <c r="A1375" s="314">
        <v>33553290</v>
      </c>
      <c r="B1375" s="314" t="s">
        <v>121</v>
      </c>
      <c r="C1375" s="314" t="s">
        <v>1334</v>
      </c>
      <c r="D1375" s="319">
        <v>45470</v>
      </c>
      <c r="E1375" s="315">
        <v>0.83333333333333337</v>
      </c>
      <c r="F1375" s="316" t="s">
        <v>157</v>
      </c>
      <c r="G1375" s="172" t="s">
        <v>23</v>
      </c>
      <c r="H1375" s="127" t="s">
        <v>352</v>
      </c>
      <c r="I1375" s="127" t="s">
        <v>352</v>
      </c>
      <c r="J1375" s="175" t="s">
        <v>352</v>
      </c>
      <c r="K1375" s="127" t="s">
        <v>352</v>
      </c>
      <c r="L1375" s="389"/>
      <c r="M1375" s="389"/>
      <c r="N1375" s="389"/>
      <c r="O1375" s="389"/>
      <c r="P1375" s="389"/>
      <c r="Q1375" s="389"/>
      <c r="R1375" s="389"/>
      <c r="S1375" s="389"/>
      <c r="T1375" s="389"/>
      <c r="U1375" s="389"/>
      <c r="V1375" s="389"/>
      <c r="W1375" s="389"/>
      <c r="X1375" s="389"/>
      <c r="Y1375" s="389"/>
      <c r="Z1375" s="389"/>
      <c r="AA1375" s="347"/>
      <c r="AB1375" s="347"/>
      <c r="AC1375" s="347"/>
      <c r="AD1375" s="347"/>
      <c r="AE1375" s="347"/>
      <c r="AF1375" s="347"/>
      <c r="AG1375" s="347"/>
      <c r="AH1375" s="347"/>
    </row>
    <row r="1376" spans="1:34" s="158" customFormat="1" ht="15" customHeight="1">
      <c r="A1376" s="314">
        <v>33550817</v>
      </c>
      <c r="B1376" s="314" t="s">
        <v>150</v>
      </c>
      <c r="C1376" s="314" t="s">
        <v>1335</v>
      </c>
      <c r="D1376" s="319">
        <v>45450</v>
      </c>
      <c r="E1376" s="315">
        <v>0.54166666666666663</v>
      </c>
      <c r="F1376" s="316" t="s">
        <v>1243</v>
      </c>
      <c r="G1376" s="172" t="s">
        <v>23</v>
      </c>
      <c r="H1376" s="127" t="s">
        <v>352</v>
      </c>
      <c r="I1376" s="127" t="s">
        <v>352</v>
      </c>
      <c r="J1376" s="175" t="s">
        <v>352</v>
      </c>
      <c r="K1376" s="127" t="s">
        <v>352</v>
      </c>
      <c r="L1376" s="389"/>
      <c r="M1376" s="389"/>
      <c r="N1376" s="389"/>
      <c r="O1376" s="389"/>
      <c r="P1376" s="389"/>
      <c r="Q1376" s="389"/>
      <c r="R1376" s="389"/>
      <c r="S1376" s="389"/>
      <c r="T1376" s="389"/>
      <c r="U1376" s="389"/>
      <c r="V1376" s="389"/>
      <c r="W1376" s="389"/>
      <c r="X1376" s="389"/>
      <c r="Y1376" s="389"/>
      <c r="Z1376" s="389"/>
      <c r="AA1376" s="347"/>
      <c r="AB1376" s="347"/>
      <c r="AC1376" s="347"/>
      <c r="AD1376" s="347"/>
      <c r="AE1376" s="347"/>
      <c r="AF1376" s="347"/>
      <c r="AG1376" s="347"/>
      <c r="AH1376" s="347"/>
    </row>
    <row r="1377" spans="1:34" s="158" customFormat="1" ht="15" customHeight="1">
      <c r="A1377" s="314">
        <v>33562632</v>
      </c>
      <c r="B1377" s="314" t="s">
        <v>176</v>
      </c>
      <c r="C1377" s="314" t="s">
        <v>1336</v>
      </c>
      <c r="D1377" s="319">
        <v>45429</v>
      </c>
      <c r="E1377" s="315">
        <v>0.83333333333333337</v>
      </c>
      <c r="F1377" s="316" t="s">
        <v>157</v>
      </c>
      <c r="G1377" s="172" t="s">
        <v>23</v>
      </c>
      <c r="H1377" s="317" t="s">
        <v>893</v>
      </c>
      <c r="I1377" s="127" t="s">
        <v>352</v>
      </c>
      <c r="J1377" s="175" t="s">
        <v>352</v>
      </c>
      <c r="K1377" s="127" t="s">
        <v>352</v>
      </c>
      <c r="L1377" s="389"/>
      <c r="M1377" s="389"/>
      <c r="N1377" s="389"/>
      <c r="O1377" s="389"/>
      <c r="P1377" s="389"/>
      <c r="Q1377" s="389"/>
      <c r="R1377" s="389"/>
      <c r="S1377" s="389"/>
      <c r="T1377" s="389"/>
      <c r="U1377" s="389"/>
      <c r="V1377" s="389"/>
      <c r="W1377" s="389"/>
      <c r="X1377" s="389"/>
      <c r="Y1377" s="389"/>
      <c r="Z1377" s="389"/>
      <c r="AA1377" s="347"/>
      <c r="AB1377" s="347"/>
      <c r="AC1377" s="347"/>
      <c r="AD1377" s="347"/>
      <c r="AE1377" s="347"/>
      <c r="AF1377" s="347"/>
      <c r="AG1377" s="347"/>
      <c r="AH1377" s="347"/>
    </row>
    <row r="1378" spans="1:34" s="158" customFormat="1" ht="15" customHeight="1">
      <c r="A1378" s="314">
        <v>33562475</v>
      </c>
      <c r="B1378" s="314" t="s">
        <v>1098</v>
      </c>
      <c r="C1378" s="314" t="s">
        <v>1337</v>
      </c>
      <c r="D1378" s="319">
        <v>45472</v>
      </c>
      <c r="E1378" s="315">
        <v>0.41666666666666669</v>
      </c>
      <c r="F1378" s="316" t="s">
        <v>180</v>
      </c>
      <c r="G1378" s="172" t="s">
        <v>23</v>
      </c>
      <c r="H1378" s="127" t="s">
        <v>352</v>
      </c>
      <c r="I1378" s="127" t="s">
        <v>352</v>
      </c>
      <c r="J1378" s="175" t="s">
        <v>352</v>
      </c>
      <c r="K1378" s="127" t="s">
        <v>352</v>
      </c>
      <c r="L1378" s="389"/>
      <c r="M1378" s="389"/>
      <c r="N1378" s="389"/>
      <c r="O1378" s="389"/>
      <c r="P1378" s="389"/>
      <c r="Q1378" s="389"/>
      <c r="R1378" s="389"/>
      <c r="S1378" s="389"/>
      <c r="T1378" s="389"/>
      <c r="U1378" s="389"/>
      <c r="V1378" s="389"/>
      <c r="W1378" s="389"/>
      <c r="X1378" s="389"/>
      <c r="Y1378" s="389"/>
      <c r="Z1378" s="389"/>
      <c r="AA1378" s="347"/>
      <c r="AB1378" s="347"/>
      <c r="AC1378" s="347"/>
      <c r="AD1378" s="347"/>
      <c r="AE1378" s="347"/>
      <c r="AF1378" s="347"/>
      <c r="AG1378" s="347"/>
      <c r="AH1378" s="347"/>
    </row>
    <row r="1379" spans="1:34" s="158" customFormat="1" ht="15" customHeight="1">
      <c r="A1379" s="314">
        <v>33576937</v>
      </c>
      <c r="B1379" s="314" t="s">
        <v>354</v>
      </c>
      <c r="C1379" s="314" t="s">
        <v>1338</v>
      </c>
      <c r="D1379" s="319">
        <v>45457</v>
      </c>
      <c r="E1379" s="315">
        <v>0.625</v>
      </c>
      <c r="F1379" s="316" t="s">
        <v>143</v>
      </c>
      <c r="G1379" s="172" t="s">
        <v>23</v>
      </c>
      <c r="H1379" s="127" t="s">
        <v>352</v>
      </c>
      <c r="I1379" s="127" t="s">
        <v>352</v>
      </c>
      <c r="J1379" s="175" t="s">
        <v>352</v>
      </c>
      <c r="K1379" s="127" t="s">
        <v>352</v>
      </c>
      <c r="L1379" s="389"/>
      <c r="M1379" s="389"/>
      <c r="N1379" s="389"/>
      <c r="O1379" s="389"/>
      <c r="P1379" s="389"/>
      <c r="Q1379" s="389"/>
      <c r="R1379" s="389"/>
      <c r="S1379" s="389"/>
      <c r="T1379" s="389"/>
      <c r="U1379" s="389"/>
      <c r="V1379" s="389"/>
      <c r="W1379" s="389"/>
      <c r="X1379" s="389"/>
      <c r="Y1379" s="389"/>
      <c r="Z1379" s="389"/>
      <c r="AA1379" s="347"/>
      <c r="AB1379" s="347"/>
      <c r="AC1379" s="347"/>
      <c r="AD1379" s="347"/>
      <c r="AE1379" s="347"/>
      <c r="AF1379" s="347"/>
      <c r="AG1379" s="347"/>
      <c r="AH1379" s="347"/>
    </row>
    <row r="1380" spans="1:34" s="158" customFormat="1" ht="15" customHeight="1">
      <c r="A1380" s="314">
        <v>33590565</v>
      </c>
      <c r="B1380" s="314" t="s">
        <v>1339</v>
      </c>
      <c r="C1380" s="314" t="s">
        <v>1340</v>
      </c>
      <c r="D1380" s="319">
        <v>45495</v>
      </c>
      <c r="E1380" s="315">
        <v>0.75</v>
      </c>
      <c r="F1380" s="316" t="s">
        <v>180</v>
      </c>
      <c r="G1380" s="172" t="s">
        <v>23</v>
      </c>
      <c r="H1380" s="127" t="s">
        <v>352</v>
      </c>
      <c r="I1380" s="127" t="s">
        <v>352</v>
      </c>
      <c r="J1380" s="175" t="s">
        <v>352</v>
      </c>
      <c r="K1380" s="127" t="s">
        <v>352</v>
      </c>
      <c r="L1380" s="389"/>
      <c r="M1380" s="389"/>
      <c r="N1380" s="389"/>
      <c r="O1380" s="389"/>
      <c r="P1380" s="389"/>
      <c r="Q1380" s="389"/>
      <c r="R1380" s="389"/>
      <c r="S1380" s="389"/>
      <c r="T1380" s="389"/>
      <c r="U1380" s="389"/>
      <c r="V1380" s="389"/>
      <c r="W1380" s="389"/>
      <c r="X1380" s="389"/>
      <c r="Y1380" s="389"/>
      <c r="Z1380" s="389"/>
      <c r="AA1380" s="347"/>
      <c r="AB1380" s="347"/>
      <c r="AC1380" s="347"/>
      <c r="AD1380" s="347"/>
      <c r="AE1380" s="347"/>
      <c r="AF1380" s="347"/>
      <c r="AG1380" s="347"/>
      <c r="AH1380" s="347"/>
    </row>
    <row r="1381" spans="1:34" s="158" customFormat="1" ht="15" customHeight="1">
      <c r="A1381" s="320">
        <v>33616334</v>
      </c>
      <c r="B1381" s="320" t="s">
        <v>1312</v>
      </c>
      <c r="C1381" s="320" t="s">
        <v>1313</v>
      </c>
      <c r="D1381" s="323">
        <v>45445</v>
      </c>
      <c r="E1381" s="321">
        <v>0.70833333333333337</v>
      </c>
      <c r="F1381" s="322" t="s">
        <v>143</v>
      </c>
      <c r="G1381" s="159" t="s">
        <v>23</v>
      </c>
      <c r="H1381" s="317" t="s">
        <v>893</v>
      </c>
      <c r="I1381" s="127" t="s">
        <v>352</v>
      </c>
      <c r="J1381" s="175" t="s">
        <v>352</v>
      </c>
      <c r="K1381" s="127" t="s">
        <v>352</v>
      </c>
      <c r="L1381" s="389"/>
      <c r="M1381" s="389"/>
      <c r="N1381" s="389"/>
      <c r="O1381" s="389"/>
      <c r="P1381" s="389"/>
      <c r="Q1381" s="389"/>
      <c r="R1381" s="389"/>
      <c r="S1381" s="389"/>
      <c r="T1381" s="389"/>
      <c r="U1381" s="389"/>
      <c r="V1381" s="389"/>
      <c r="W1381" s="389"/>
      <c r="X1381" s="389"/>
      <c r="Y1381" s="389"/>
      <c r="Z1381" s="389"/>
      <c r="AA1381" s="347"/>
      <c r="AB1381" s="347"/>
      <c r="AC1381" s="347"/>
      <c r="AD1381" s="347"/>
      <c r="AE1381" s="347"/>
      <c r="AF1381" s="347"/>
      <c r="AG1381" s="347"/>
      <c r="AH1381" s="347"/>
    </row>
    <row r="1382" spans="1:34" s="158" customFormat="1" ht="15" customHeight="1">
      <c r="A1382" s="320">
        <v>33633304</v>
      </c>
      <c r="B1382" s="320" t="s">
        <v>15</v>
      </c>
      <c r="C1382" s="320" t="s">
        <v>1341</v>
      </c>
      <c r="D1382" s="323">
        <v>45493</v>
      </c>
      <c r="E1382" s="321">
        <v>0.41666666666666669</v>
      </c>
      <c r="F1382" s="322" t="s">
        <v>143</v>
      </c>
      <c r="G1382" s="159" t="s">
        <v>23</v>
      </c>
      <c r="H1382" s="127" t="s">
        <v>352</v>
      </c>
      <c r="I1382" s="127" t="s">
        <v>352</v>
      </c>
      <c r="J1382" s="175" t="s">
        <v>352</v>
      </c>
      <c r="K1382" s="127" t="s">
        <v>352</v>
      </c>
      <c r="L1382" s="389"/>
      <c r="M1382" s="389"/>
      <c r="N1382" s="389"/>
      <c r="O1382" s="389"/>
      <c r="P1382" s="389"/>
      <c r="Q1382" s="389"/>
      <c r="R1382" s="389"/>
      <c r="S1382" s="389"/>
      <c r="T1382" s="389"/>
      <c r="U1382" s="389"/>
      <c r="V1382" s="389"/>
      <c r="W1382" s="389"/>
      <c r="X1382" s="389"/>
      <c r="Y1382" s="389"/>
      <c r="Z1382" s="389"/>
      <c r="AA1382" s="347"/>
      <c r="AB1382" s="347"/>
      <c r="AC1382" s="347"/>
      <c r="AD1382" s="347"/>
      <c r="AE1382" s="347"/>
      <c r="AF1382" s="347"/>
      <c r="AG1382" s="347"/>
      <c r="AH1382" s="347"/>
    </row>
    <row r="1383" spans="1:34" s="158" customFormat="1" ht="15" customHeight="1">
      <c r="A1383" s="320">
        <v>33650215</v>
      </c>
      <c r="B1383" s="320" t="s">
        <v>354</v>
      </c>
      <c r="C1383" s="320" t="s">
        <v>1342</v>
      </c>
      <c r="D1383" s="323">
        <v>45465</v>
      </c>
      <c r="E1383" s="321">
        <v>0.66666666666666663</v>
      </c>
      <c r="F1383" s="322" t="s">
        <v>143</v>
      </c>
      <c r="G1383" s="159" t="s">
        <v>23</v>
      </c>
      <c r="H1383" s="127" t="s">
        <v>352</v>
      </c>
      <c r="I1383" s="127" t="s">
        <v>352</v>
      </c>
      <c r="J1383" s="175" t="s">
        <v>352</v>
      </c>
      <c r="K1383" s="127" t="s">
        <v>352</v>
      </c>
      <c r="L1383" s="389"/>
      <c r="M1383" s="389"/>
      <c r="N1383" s="389"/>
      <c r="O1383" s="389"/>
      <c r="P1383" s="389"/>
      <c r="Q1383" s="389"/>
      <c r="R1383" s="389"/>
      <c r="S1383" s="389"/>
      <c r="T1383" s="389"/>
      <c r="U1383" s="389"/>
      <c r="V1383" s="389"/>
      <c r="W1383" s="389"/>
      <c r="X1383" s="389"/>
      <c r="Y1383" s="389"/>
      <c r="Z1383" s="389"/>
      <c r="AA1383" s="347"/>
      <c r="AB1383" s="347"/>
      <c r="AC1383" s="347"/>
      <c r="AD1383" s="347"/>
      <c r="AE1383" s="347"/>
      <c r="AF1383" s="347"/>
      <c r="AG1383" s="347"/>
      <c r="AH1383" s="347"/>
    </row>
    <row r="1384" spans="1:34" s="158" customFormat="1" ht="15" customHeight="1">
      <c r="A1384" s="320">
        <v>33650662</v>
      </c>
      <c r="B1384" s="320" t="s">
        <v>366</v>
      </c>
      <c r="C1384" s="320" t="s">
        <v>1343</v>
      </c>
      <c r="D1384" s="323">
        <v>45492</v>
      </c>
      <c r="E1384" s="321">
        <v>0.79166666666666663</v>
      </c>
      <c r="F1384" s="322" t="s">
        <v>143</v>
      </c>
      <c r="G1384" s="159" t="s">
        <v>23</v>
      </c>
      <c r="H1384" s="127" t="s">
        <v>352</v>
      </c>
      <c r="I1384" s="127" t="s">
        <v>352</v>
      </c>
      <c r="J1384" s="175" t="s">
        <v>352</v>
      </c>
      <c r="K1384" s="127" t="s">
        <v>352</v>
      </c>
      <c r="L1384" s="389"/>
      <c r="M1384" s="389"/>
      <c r="N1384" s="389"/>
      <c r="O1384" s="389"/>
      <c r="P1384" s="389"/>
      <c r="Q1384" s="389"/>
      <c r="R1384" s="389"/>
      <c r="S1384" s="389"/>
      <c r="T1384" s="389"/>
      <c r="U1384" s="389"/>
      <c r="V1384" s="389"/>
      <c r="W1384" s="389"/>
      <c r="X1384" s="389"/>
      <c r="Y1384" s="389"/>
      <c r="Z1384" s="389"/>
      <c r="AA1384" s="347"/>
      <c r="AB1384" s="347"/>
      <c r="AC1384" s="347"/>
      <c r="AD1384" s="347"/>
      <c r="AE1384" s="347"/>
      <c r="AF1384" s="347"/>
      <c r="AG1384" s="347"/>
      <c r="AH1384" s="347"/>
    </row>
    <row r="1385" spans="1:34" s="158" customFormat="1" ht="15" customHeight="1">
      <c r="A1385" s="320">
        <v>33667370</v>
      </c>
      <c r="B1385" s="320" t="s">
        <v>1344</v>
      </c>
      <c r="C1385" s="320" t="s">
        <v>1345</v>
      </c>
      <c r="D1385" s="323">
        <v>45468</v>
      </c>
      <c r="E1385" s="321">
        <v>0.79166666666666663</v>
      </c>
      <c r="F1385" s="322" t="s">
        <v>143</v>
      </c>
      <c r="G1385" s="159" t="s">
        <v>23</v>
      </c>
      <c r="H1385" s="127" t="s">
        <v>352</v>
      </c>
      <c r="I1385" s="127" t="s">
        <v>352</v>
      </c>
      <c r="J1385" s="175" t="s">
        <v>352</v>
      </c>
      <c r="K1385" s="127" t="s">
        <v>352</v>
      </c>
      <c r="L1385" s="389"/>
      <c r="M1385" s="389"/>
      <c r="N1385" s="389"/>
      <c r="O1385" s="389"/>
      <c r="P1385" s="389"/>
      <c r="Q1385" s="389"/>
      <c r="R1385" s="389"/>
      <c r="S1385" s="389"/>
      <c r="T1385" s="389"/>
      <c r="U1385" s="389"/>
      <c r="V1385" s="389"/>
      <c r="W1385" s="389"/>
      <c r="X1385" s="389"/>
      <c r="Y1385" s="389"/>
      <c r="Z1385" s="389"/>
      <c r="AA1385" s="347"/>
      <c r="AB1385" s="347"/>
      <c r="AC1385" s="347"/>
      <c r="AD1385" s="347"/>
      <c r="AE1385" s="347"/>
      <c r="AF1385" s="347"/>
      <c r="AG1385" s="347"/>
      <c r="AH1385" s="347"/>
    </row>
    <row r="1386" spans="1:34" s="158" customFormat="1" ht="15" customHeight="1">
      <c r="A1386" s="320">
        <v>33675309</v>
      </c>
      <c r="B1386" s="320" t="s">
        <v>11</v>
      </c>
      <c r="C1386" s="320" t="s">
        <v>1346</v>
      </c>
      <c r="D1386" s="323">
        <v>45465</v>
      </c>
      <c r="E1386" s="321">
        <v>0.875</v>
      </c>
      <c r="F1386" s="322" t="s">
        <v>157</v>
      </c>
      <c r="G1386" s="159" t="s">
        <v>23</v>
      </c>
      <c r="H1386" s="317" t="s">
        <v>893</v>
      </c>
      <c r="I1386" s="127" t="s">
        <v>352</v>
      </c>
      <c r="J1386" s="175" t="s">
        <v>352</v>
      </c>
      <c r="K1386" s="127" t="s">
        <v>352</v>
      </c>
      <c r="L1386" s="389"/>
      <c r="M1386" s="389"/>
      <c r="N1386" s="389"/>
      <c r="O1386" s="389"/>
      <c r="P1386" s="389"/>
      <c r="Q1386" s="389"/>
      <c r="R1386" s="389"/>
      <c r="S1386" s="389"/>
      <c r="T1386" s="389"/>
      <c r="U1386" s="389"/>
      <c r="V1386" s="389"/>
      <c r="W1386" s="389"/>
      <c r="X1386" s="389"/>
      <c r="Y1386" s="389"/>
      <c r="Z1386" s="389"/>
      <c r="AA1386" s="347"/>
      <c r="AB1386" s="347"/>
      <c r="AC1386" s="347"/>
      <c r="AD1386" s="347"/>
      <c r="AE1386" s="347"/>
      <c r="AF1386" s="347"/>
      <c r="AG1386" s="347"/>
      <c r="AH1386" s="347"/>
    </row>
    <row r="1387" spans="1:34" s="158" customFormat="1" ht="15" customHeight="1">
      <c r="A1387" s="320">
        <v>33711597</v>
      </c>
      <c r="B1387" s="320" t="s">
        <v>152</v>
      </c>
      <c r="C1387" s="320" t="s">
        <v>1347</v>
      </c>
      <c r="D1387" s="323">
        <v>45481</v>
      </c>
      <c r="E1387" s="321">
        <v>0.33333333333333331</v>
      </c>
      <c r="F1387" s="322" t="s">
        <v>154</v>
      </c>
      <c r="G1387" s="159" t="s">
        <v>23</v>
      </c>
      <c r="H1387" s="317" t="s">
        <v>352</v>
      </c>
      <c r="I1387" s="127" t="s">
        <v>352</v>
      </c>
      <c r="J1387" s="175" t="s">
        <v>352</v>
      </c>
      <c r="K1387" s="127" t="s">
        <v>352</v>
      </c>
      <c r="L1387" s="389"/>
      <c r="M1387" s="389"/>
      <c r="N1387" s="389"/>
      <c r="O1387" s="389"/>
      <c r="P1387" s="389"/>
      <c r="Q1387" s="389"/>
      <c r="R1387" s="389"/>
      <c r="S1387" s="389"/>
      <c r="T1387" s="389"/>
      <c r="U1387" s="389"/>
      <c r="V1387" s="389"/>
      <c r="W1387" s="389"/>
      <c r="X1387" s="389"/>
      <c r="Y1387" s="389"/>
      <c r="Z1387" s="389"/>
      <c r="AA1387" s="347"/>
      <c r="AB1387" s="347"/>
      <c r="AC1387" s="347"/>
      <c r="AD1387" s="347"/>
      <c r="AE1387" s="347"/>
      <c r="AF1387" s="347"/>
      <c r="AG1387" s="347"/>
      <c r="AH1387" s="347"/>
    </row>
    <row r="1388" spans="1:34" s="158" customFormat="1" ht="15" customHeight="1">
      <c r="A1388" s="320">
        <v>33718231</v>
      </c>
      <c r="B1388" s="320" t="s">
        <v>1312</v>
      </c>
      <c r="C1388" s="320" t="s">
        <v>1348</v>
      </c>
      <c r="D1388" s="323">
        <v>45466</v>
      </c>
      <c r="E1388" s="321">
        <v>0.79166666666666663</v>
      </c>
      <c r="F1388" s="322" t="s">
        <v>143</v>
      </c>
      <c r="G1388" s="159" t="s">
        <v>23</v>
      </c>
      <c r="H1388" s="317" t="s">
        <v>893</v>
      </c>
      <c r="I1388" s="127" t="s">
        <v>352</v>
      </c>
      <c r="J1388" s="175" t="s">
        <v>352</v>
      </c>
      <c r="K1388" s="127" t="s">
        <v>352</v>
      </c>
      <c r="L1388" s="389"/>
      <c r="M1388" s="389"/>
      <c r="N1388" s="389"/>
      <c r="O1388" s="389"/>
      <c r="P1388" s="389"/>
      <c r="Q1388" s="389"/>
      <c r="R1388" s="389"/>
      <c r="S1388" s="389"/>
      <c r="T1388" s="389"/>
      <c r="U1388" s="389"/>
      <c r="V1388" s="389"/>
      <c r="W1388" s="389"/>
      <c r="X1388" s="389"/>
      <c r="Y1388" s="389"/>
      <c r="Z1388" s="389"/>
      <c r="AA1388" s="347"/>
      <c r="AB1388" s="347"/>
      <c r="AC1388" s="347"/>
      <c r="AD1388" s="347"/>
      <c r="AE1388" s="347"/>
      <c r="AF1388" s="347"/>
      <c r="AG1388" s="347"/>
      <c r="AH1388" s="347"/>
    </row>
    <row r="1389" spans="1:34" s="158" customFormat="1" ht="15" customHeight="1">
      <c r="A1389" s="320">
        <v>33758961</v>
      </c>
      <c r="B1389" s="320" t="s">
        <v>132</v>
      </c>
      <c r="C1389" s="320" t="s">
        <v>1349</v>
      </c>
      <c r="D1389" s="323">
        <v>45487</v>
      </c>
      <c r="E1389" s="321">
        <v>0.75</v>
      </c>
      <c r="F1389" s="322" t="s">
        <v>143</v>
      </c>
      <c r="G1389" s="159" t="s">
        <v>23</v>
      </c>
      <c r="H1389" s="317" t="s">
        <v>352</v>
      </c>
      <c r="I1389" s="127" t="s">
        <v>352</v>
      </c>
      <c r="J1389" s="175" t="s">
        <v>352</v>
      </c>
      <c r="K1389" s="127" t="s">
        <v>352</v>
      </c>
      <c r="L1389" s="389"/>
      <c r="M1389" s="389"/>
      <c r="N1389" s="389"/>
      <c r="O1389" s="389"/>
      <c r="P1389" s="389"/>
      <c r="Q1389" s="389"/>
      <c r="R1389" s="389"/>
      <c r="S1389" s="389"/>
      <c r="T1389" s="389"/>
      <c r="U1389" s="389"/>
      <c r="V1389" s="389"/>
      <c r="W1389" s="389"/>
      <c r="X1389" s="389"/>
      <c r="Y1389" s="389"/>
      <c r="Z1389" s="389"/>
      <c r="AA1389" s="347"/>
      <c r="AB1389" s="347"/>
      <c r="AC1389" s="347"/>
      <c r="AD1389" s="347"/>
      <c r="AE1389" s="347"/>
      <c r="AF1389" s="347"/>
      <c r="AG1389" s="347"/>
      <c r="AH1389" s="347"/>
    </row>
    <row r="1390" spans="1:34" s="158" customFormat="1" ht="15" customHeight="1">
      <c r="A1390" s="320">
        <v>33754085</v>
      </c>
      <c r="B1390" s="320" t="s">
        <v>386</v>
      </c>
      <c r="C1390" s="320" t="s">
        <v>1350</v>
      </c>
      <c r="D1390" s="323">
        <v>45495</v>
      </c>
      <c r="E1390" s="321">
        <v>0.75</v>
      </c>
      <c r="F1390" s="322" t="s">
        <v>160</v>
      </c>
      <c r="G1390" s="159" t="s">
        <v>23</v>
      </c>
      <c r="H1390" s="127" t="s">
        <v>352</v>
      </c>
      <c r="I1390" s="127" t="s">
        <v>352</v>
      </c>
      <c r="J1390" s="175" t="s">
        <v>352</v>
      </c>
      <c r="K1390" s="127" t="s">
        <v>352</v>
      </c>
      <c r="L1390" s="389"/>
      <c r="M1390" s="389"/>
      <c r="N1390" s="389"/>
      <c r="O1390" s="389"/>
      <c r="P1390" s="389"/>
      <c r="Q1390" s="389"/>
      <c r="R1390" s="389"/>
      <c r="S1390" s="389"/>
      <c r="T1390" s="389"/>
      <c r="U1390" s="389"/>
      <c r="V1390" s="389"/>
      <c r="W1390" s="389"/>
      <c r="X1390" s="389"/>
      <c r="Y1390" s="389"/>
      <c r="Z1390" s="389"/>
      <c r="AA1390" s="347"/>
      <c r="AB1390" s="347"/>
      <c r="AC1390" s="347"/>
      <c r="AD1390" s="347"/>
      <c r="AE1390" s="347"/>
      <c r="AF1390" s="347"/>
      <c r="AG1390" s="347"/>
      <c r="AH1390" s="347"/>
    </row>
    <row r="1391" spans="1:34" s="158" customFormat="1" ht="15" customHeight="1">
      <c r="A1391" s="320">
        <v>33781797</v>
      </c>
      <c r="B1391" s="320" t="s">
        <v>354</v>
      </c>
      <c r="C1391" s="320" t="s">
        <v>1351</v>
      </c>
      <c r="D1391" s="323">
        <v>45484</v>
      </c>
      <c r="E1391" s="321">
        <v>0.33333333333333331</v>
      </c>
      <c r="F1391" s="322" t="s">
        <v>143</v>
      </c>
      <c r="G1391" s="159" t="s">
        <v>23</v>
      </c>
      <c r="H1391" s="127" t="s">
        <v>352</v>
      </c>
      <c r="I1391" s="127" t="s">
        <v>352</v>
      </c>
      <c r="J1391" s="175" t="s">
        <v>352</v>
      </c>
      <c r="K1391" s="127" t="s">
        <v>352</v>
      </c>
      <c r="L1391" s="389"/>
      <c r="M1391" s="389"/>
      <c r="N1391" s="389"/>
      <c r="O1391" s="389"/>
      <c r="P1391" s="389"/>
      <c r="Q1391" s="389"/>
      <c r="R1391" s="389"/>
      <c r="S1391" s="389"/>
      <c r="T1391" s="389"/>
      <c r="U1391" s="389"/>
      <c r="V1391" s="389"/>
      <c r="W1391" s="389"/>
      <c r="X1391" s="389"/>
      <c r="Y1391" s="389"/>
      <c r="Z1391" s="389"/>
      <c r="AA1391" s="347"/>
      <c r="AB1391" s="347"/>
      <c r="AC1391" s="347"/>
      <c r="AD1391" s="347"/>
      <c r="AE1391" s="347"/>
      <c r="AF1391" s="347"/>
      <c r="AG1391" s="347"/>
      <c r="AH1391" s="347"/>
    </row>
    <row r="1392" spans="1:34" s="158" customFormat="1" ht="15" customHeight="1">
      <c r="A1392" s="320">
        <v>33764028</v>
      </c>
      <c r="B1392" s="320" t="s">
        <v>15</v>
      </c>
      <c r="C1392" s="320" t="s">
        <v>1337</v>
      </c>
      <c r="D1392" s="323">
        <v>45487</v>
      </c>
      <c r="E1392" s="321">
        <v>0.41666666666666669</v>
      </c>
      <c r="F1392" s="322" t="s">
        <v>180</v>
      </c>
      <c r="G1392" s="159" t="s">
        <v>23</v>
      </c>
      <c r="H1392" s="127" t="s">
        <v>352</v>
      </c>
      <c r="I1392" s="127" t="s">
        <v>352</v>
      </c>
      <c r="J1392" s="175" t="s">
        <v>352</v>
      </c>
      <c r="K1392" s="127" t="s">
        <v>352</v>
      </c>
      <c r="L1392" s="389"/>
      <c r="M1392" s="389"/>
      <c r="N1392" s="389"/>
      <c r="O1392" s="389"/>
      <c r="P1392" s="389"/>
      <c r="Q1392" s="389"/>
      <c r="R1392" s="389"/>
      <c r="S1392" s="389"/>
      <c r="T1392" s="389"/>
      <c r="U1392" s="389"/>
      <c r="V1392" s="389"/>
      <c r="W1392" s="389"/>
      <c r="X1392" s="389"/>
      <c r="Y1392" s="389"/>
      <c r="Z1392" s="389"/>
      <c r="AA1392" s="347"/>
      <c r="AB1392" s="347"/>
      <c r="AC1392" s="347"/>
      <c r="AD1392" s="347"/>
      <c r="AE1392" s="347"/>
      <c r="AF1392" s="347"/>
      <c r="AG1392" s="347"/>
      <c r="AH1392" s="347"/>
    </row>
    <row r="1393" spans="1:34" s="158" customFormat="1" ht="15" customHeight="1">
      <c r="A1393" s="320">
        <v>33804999</v>
      </c>
      <c r="B1393" s="320" t="s">
        <v>354</v>
      </c>
      <c r="C1393" s="320" t="s">
        <v>1338</v>
      </c>
      <c r="D1393" s="323">
        <v>45487</v>
      </c>
      <c r="E1393" s="321">
        <v>0.66666666666666663</v>
      </c>
      <c r="F1393" s="322" t="s">
        <v>143</v>
      </c>
      <c r="G1393" s="159" t="s">
        <v>23</v>
      </c>
      <c r="H1393" s="127" t="s">
        <v>352</v>
      </c>
      <c r="I1393" s="127" t="s">
        <v>352</v>
      </c>
      <c r="J1393" s="175" t="s">
        <v>352</v>
      </c>
      <c r="K1393" s="127" t="s">
        <v>352</v>
      </c>
      <c r="L1393" s="389"/>
      <c r="M1393" s="389"/>
      <c r="N1393" s="389"/>
      <c r="O1393" s="389"/>
      <c r="P1393" s="389"/>
      <c r="Q1393" s="389"/>
      <c r="R1393" s="389"/>
      <c r="S1393" s="389"/>
      <c r="T1393" s="389"/>
      <c r="U1393" s="389"/>
      <c r="V1393" s="389"/>
      <c r="W1393" s="389"/>
      <c r="X1393" s="389"/>
      <c r="Y1393" s="389"/>
      <c r="Z1393" s="389"/>
      <c r="AA1393" s="347"/>
      <c r="AB1393" s="347"/>
      <c r="AC1393" s="347"/>
      <c r="AD1393" s="347"/>
      <c r="AE1393" s="347"/>
      <c r="AF1393" s="347"/>
      <c r="AG1393" s="347"/>
      <c r="AH1393" s="347"/>
    </row>
    <row r="1394" spans="1:34" s="158" customFormat="1" ht="15" customHeight="1">
      <c r="A1394" s="320">
        <v>33829470</v>
      </c>
      <c r="B1394" s="320" t="s">
        <v>1312</v>
      </c>
      <c r="C1394" s="320" t="s">
        <v>1348</v>
      </c>
      <c r="D1394" s="323">
        <v>45473</v>
      </c>
      <c r="E1394" s="321">
        <v>0.70833333333333337</v>
      </c>
      <c r="F1394" s="322" t="s">
        <v>143</v>
      </c>
      <c r="G1394" s="159" t="s">
        <v>23</v>
      </c>
      <c r="H1394" s="317" t="s">
        <v>893</v>
      </c>
      <c r="I1394" s="127" t="s">
        <v>352</v>
      </c>
      <c r="J1394" s="175" t="s">
        <v>352</v>
      </c>
      <c r="K1394" s="127" t="s">
        <v>352</v>
      </c>
      <c r="L1394" s="389"/>
      <c r="M1394" s="389"/>
      <c r="N1394" s="389"/>
      <c r="O1394" s="389"/>
      <c r="P1394" s="389"/>
      <c r="Q1394" s="389"/>
      <c r="R1394" s="389"/>
      <c r="S1394" s="389"/>
      <c r="T1394" s="389"/>
      <c r="U1394" s="389"/>
      <c r="V1394" s="389"/>
      <c r="W1394" s="389"/>
      <c r="X1394" s="389"/>
      <c r="Y1394" s="389"/>
      <c r="Z1394" s="389"/>
      <c r="AA1394" s="347"/>
      <c r="AB1394" s="347"/>
      <c r="AC1394" s="347"/>
      <c r="AD1394" s="347"/>
      <c r="AE1394" s="347"/>
      <c r="AF1394" s="347"/>
      <c r="AG1394" s="347"/>
      <c r="AH1394" s="347"/>
    </row>
    <row r="1395" spans="1:34" s="158" customFormat="1" ht="15" customHeight="1">
      <c r="A1395" s="320">
        <v>33814946</v>
      </c>
      <c r="B1395" s="320" t="s">
        <v>176</v>
      </c>
      <c r="C1395" s="320" t="s">
        <v>1352</v>
      </c>
      <c r="D1395" s="323">
        <v>45491</v>
      </c>
      <c r="E1395" s="321">
        <v>0.33333333333333331</v>
      </c>
      <c r="F1395" s="322" t="s">
        <v>157</v>
      </c>
      <c r="G1395" s="159" t="s">
        <v>23</v>
      </c>
      <c r="H1395" s="127" t="s">
        <v>352</v>
      </c>
      <c r="I1395" s="127" t="s">
        <v>352</v>
      </c>
      <c r="J1395" s="175" t="s">
        <v>352</v>
      </c>
      <c r="K1395" s="127" t="s">
        <v>352</v>
      </c>
      <c r="L1395" s="389"/>
      <c r="M1395" s="389"/>
      <c r="N1395" s="389"/>
      <c r="O1395" s="389"/>
      <c r="P1395" s="389"/>
      <c r="Q1395" s="389"/>
      <c r="R1395" s="389"/>
      <c r="S1395" s="389"/>
      <c r="T1395" s="389"/>
      <c r="U1395" s="389"/>
      <c r="V1395" s="389"/>
      <c r="W1395" s="389"/>
      <c r="X1395" s="389"/>
      <c r="Y1395" s="389"/>
      <c r="Z1395" s="389"/>
      <c r="AA1395" s="347"/>
      <c r="AB1395" s="347"/>
      <c r="AC1395" s="347"/>
      <c r="AD1395" s="347"/>
      <c r="AE1395" s="347"/>
      <c r="AF1395" s="347"/>
      <c r="AG1395" s="347"/>
      <c r="AH1395" s="347"/>
    </row>
    <row r="1396" spans="1:34" s="158" customFormat="1" ht="15" customHeight="1">
      <c r="A1396" s="320">
        <v>33843926</v>
      </c>
      <c r="B1396" s="320" t="s">
        <v>15</v>
      </c>
      <c r="C1396" s="320" t="s">
        <v>1353</v>
      </c>
      <c r="D1396" s="323">
        <v>45479</v>
      </c>
      <c r="E1396" s="321">
        <v>0.66666666666666663</v>
      </c>
      <c r="F1396" s="322" t="s">
        <v>143</v>
      </c>
      <c r="G1396" s="159" t="s">
        <v>23</v>
      </c>
      <c r="H1396" s="317" t="s">
        <v>893</v>
      </c>
      <c r="I1396" s="127" t="s">
        <v>352</v>
      </c>
      <c r="J1396" s="175" t="s">
        <v>352</v>
      </c>
      <c r="K1396" s="127" t="s">
        <v>352</v>
      </c>
      <c r="L1396" s="389"/>
      <c r="M1396" s="389"/>
      <c r="N1396" s="389"/>
      <c r="O1396" s="389"/>
      <c r="P1396" s="389"/>
      <c r="Q1396" s="389"/>
      <c r="R1396" s="389"/>
      <c r="S1396" s="389"/>
      <c r="T1396" s="389"/>
      <c r="U1396" s="389"/>
      <c r="V1396" s="389"/>
      <c r="W1396" s="389"/>
      <c r="X1396" s="389"/>
      <c r="Y1396" s="389"/>
      <c r="Z1396" s="389"/>
      <c r="AA1396" s="347"/>
      <c r="AB1396" s="347"/>
      <c r="AC1396" s="347"/>
      <c r="AD1396" s="347"/>
      <c r="AE1396" s="347"/>
      <c r="AF1396" s="347"/>
      <c r="AG1396" s="347"/>
      <c r="AH1396" s="347"/>
    </row>
    <row r="1397" spans="1:34" s="158" customFormat="1" ht="15" customHeight="1">
      <c r="A1397" s="320">
        <v>33844912</v>
      </c>
      <c r="B1397" s="320" t="s">
        <v>24</v>
      </c>
      <c r="C1397" s="320" t="s">
        <v>489</v>
      </c>
      <c r="D1397" s="323">
        <v>45529</v>
      </c>
      <c r="E1397" s="321">
        <v>0.625</v>
      </c>
      <c r="F1397" s="322" t="s">
        <v>160</v>
      </c>
      <c r="G1397" s="159" t="s">
        <v>23</v>
      </c>
      <c r="H1397" s="127" t="s">
        <v>352</v>
      </c>
      <c r="I1397" s="127" t="s">
        <v>352</v>
      </c>
      <c r="J1397" s="175" t="s">
        <v>352</v>
      </c>
      <c r="K1397" s="127" t="s">
        <v>352</v>
      </c>
      <c r="L1397" s="389"/>
      <c r="M1397" s="389"/>
      <c r="N1397" s="389"/>
      <c r="O1397" s="389"/>
      <c r="P1397" s="389"/>
      <c r="Q1397" s="389"/>
      <c r="R1397" s="389"/>
      <c r="S1397" s="389"/>
      <c r="T1397" s="389"/>
      <c r="U1397" s="389"/>
      <c r="V1397" s="389"/>
      <c r="W1397" s="389"/>
      <c r="X1397" s="389"/>
      <c r="Y1397" s="389"/>
      <c r="Z1397" s="389"/>
      <c r="AA1397" s="347"/>
      <c r="AB1397" s="347"/>
      <c r="AC1397" s="347"/>
      <c r="AD1397" s="347"/>
      <c r="AE1397" s="347"/>
      <c r="AF1397" s="347"/>
      <c r="AG1397" s="347"/>
      <c r="AH1397" s="347"/>
    </row>
    <row r="1398" spans="1:34" s="158" customFormat="1" ht="15" customHeight="1">
      <c r="A1398" s="314">
        <v>33858998</v>
      </c>
      <c r="B1398" s="314" t="s">
        <v>366</v>
      </c>
      <c r="C1398" s="314" t="s">
        <v>1034</v>
      </c>
      <c r="D1398" s="324">
        <v>45521</v>
      </c>
      <c r="E1398" s="315">
        <v>0.66666666666666663</v>
      </c>
      <c r="F1398" s="316" t="s">
        <v>143</v>
      </c>
      <c r="G1398" s="172" t="s">
        <v>23</v>
      </c>
      <c r="H1398" s="127" t="s">
        <v>352</v>
      </c>
      <c r="I1398" s="127" t="s">
        <v>352</v>
      </c>
      <c r="J1398" s="175" t="s">
        <v>352</v>
      </c>
      <c r="K1398" s="127" t="s">
        <v>352</v>
      </c>
      <c r="L1398" s="390"/>
      <c r="M1398" s="390"/>
      <c r="N1398" s="390"/>
      <c r="O1398" s="390"/>
      <c r="P1398" s="390"/>
      <c r="Q1398" s="390"/>
      <c r="R1398" s="390"/>
      <c r="S1398" s="390"/>
      <c r="T1398" s="390"/>
      <c r="U1398" s="390"/>
      <c r="V1398" s="390"/>
      <c r="W1398" s="390"/>
      <c r="X1398" s="390"/>
      <c r="Y1398" s="390"/>
      <c r="Z1398" s="390"/>
      <c r="AA1398" s="347"/>
      <c r="AB1398" s="347"/>
      <c r="AC1398" s="347"/>
      <c r="AD1398" s="347"/>
      <c r="AE1398" s="347"/>
      <c r="AF1398" s="347"/>
      <c r="AG1398" s="347"/>
      <c r="AH1398" s="347"/>
    </row>
    <row r="1399" spans="1:34" s="158" customFormat="1" ht="15" customHeight="1">
      <c r="A1399" s="314">
        <v>33893162</v>
      </c>
      <c r="B1399" s="314" t="s">
        <v>15</v>
      </c>
      <c r="C1399" s="314" t="s">
        <v>1353</v>
      </c>
      <c r="D1399" s="319">
        <v>45542</v>
      </c>
      <c r="E1399" s="315">
        <v>0.45833333333333331</v>
      </c>
      <c r="F1399" s="316" t="s">
        <v>884</v>
      </c>
      <c r="G1399" s="172" t="s">
        <v>23</v>
      </c>
      <c r="H1399" s="127" t="s">
        <v>352</v>
      </c>
      <c r="I1399" s="127" t="s">
        <v>352</v>
      </c>
      <c r="J1399" s="175" t="s">
        <v>352</v>
      </c>
      <c r="K1399" s="127" t="s">
        <v>352</v>
      </c>
      <c r="L1399" s="390"/>
      <c r="M1399" s="390"/>
      <c r="N1399" s="390"/>
      <c r="O1399" s="390"/>
      <c r="P1399" s="390"/>
      <c r="Q1399" s="390"/>
      <c r="R1399" s="390"/>
      <c r="S1399" s="390"/>
      <c r="T1399" s="390"/>
      <c r="U1399" s="390"/>
      <c r="V1399" s="390"/>
      <c r="W1399" s="390"/>
      <c r="X1399" s="390"/>
      <c r="Y1399" s="390"/>
      <c r="Z1399" s="390"/>
      <c r="AA1399" s="347"/>
      <c r="AB1399" s="347"/>
      <c r="AC1399" s="347"/>
      <c r="AD1399" s="347"/>
      <c r="AE1399" s="347"/>
      <c r="AF1399" s="347"/>
      <c r="AG1399" s="347"/>
      <c r="AH1399" s="347"/>
    </row>
    <row r="1400" spans="1:34" s="158" customFormat="1" ht="15" customHeight="1">
      <c r="A1400" s="314">
        <v>33894463</v>
      </c>
      <c r="B1400" s="314" t="s">
        <v>1354</v>
      </c>
      <c r="C1400" s="314" t="s">
        <v>1355</v>
      </c>
      <c r="D1400" s="319">
        <v>45485</v>
      </c>
      <c r="E1400" s="315">
        <v>0.75</v>
      </c>
      <c r="F1400" s="316" t="s">
        <v>157</v>
      </c>
      <c r="G1400" s="172" t="s">
        <v>23</v>
      </c>
      <c r="H1400" s="316" t="s">
        <v>893</v>
      </c>
      <c r="I1400" s="127" t="s">
        <v>352</v>
      </c>
      <c r="J1400" s="175" t="s">
        <v>352</v>
      </c>
      <c r="K1400" s="127" t="s">
        <v>352</v>
      </c>
      <c r="L1400" s="390"/>
      <c r="M1400" s="390"/>
      <c r="N1400" s="390"/>
      <c r="O1400" s="390"/>
      <c r="P1400" s="390"/>
      <c r="Q1400" s="390"/>
      <c r="R1400" s="390"/>
      <c r="S1400" s="390"/>
      <c r="T1400" s="390"/>
      <c r="U1400" s="390"/>
      <c r="V1400" s="390"/>
      <c r="W1400" s="390"/>
      <c r="X1400" s="390"/>
      <c r="Y1400" s="390"/>
      <c r="Z1400" s="390"/>
      <c r="AA1400" s="347"/>
      <c r="AB1400" s="347"/>
      <c r="AC1400" s="347"/>
      <c r="AD1400" s="347"/>
      <c r="AE1400" s="347"/>
      <c r="AF1400" s="347"/>
      <c r="AG1400" s="347"/>
      <c r="AH1400" s="347"/>
    </row>
    <row r="1401" spans="1:34" s="158" customFormat="1" ht="15" customHeight="1">
      <c r="A1401" s="314">
        <v>33852303</v>
      </c>
      <c r="B1401" s="314" t="s">
        <v>1294</v>
      </c>
      <c r="C1401" s="314" t="s">
        <v>1356</v>
      </c>
      <c r="D1401" s="319">
        <v>45506</v>
      </c>
      <c r="E1401" s="315">
        <v>0.33333333333333331</v>
      </c>
      <c r="F1401" s="316" t="s">
        <v>884</v>
      </c>
      <c r="G1401" s="172" t="s">
        <v>23</v>
      </c>
      <c r="H1401" s="127" t="s">
        <v>352</v>
      </c>
      <c r="I1401" s="127" t="s">
        <v>352</v>
      </c>
      <c r="J1401" s="175" t="s">
        <v>352</v>
      </c>
      <c r="K1401" s="127" t="s">
        <v>352</v>
      </c>
      <c r="L1401" s="390"/>
      <c r="M1401" s="390"/>
      <c r="N1401" s="390"/>
      <c r="O1401" s="390"/>
      <c r="P1401" s="390"/>
      <c r="Q1401" s="390"/>
      <c r="R1401" s="390"/>
      <c r="S1401" s="390"/>
      <c r="T1401" s="390"/>
      <c r="U1401" s="390"/>
      <c r="V1401" s="390"/>
      <c r="W1401" s="390"/>
      <c r="X1401" s="390"/>
      <c r="Y1401" s="390"/>
      <c r="Z1401" s="390"/>
      <c r="AA1401" s="347"/>
      <c r="AB1401" s="347"/>
      <c r="AC1401" s="347"/>
      <c r="AD1401" s="347"/>
      <c r="AE1401" s="347"/>
      <c r="AF1401" s="347"/>
      <c r="AG1401" s="347"/>
      <c r="AH1401" s="347"/>
    </row>
    <row r="1402" spans="1:34" s="158" customFormat="1" ht="15" customHeight="1">
      <c r="A1402" s="314">
        <v>33862773</v>
      </c>
      <c r="B1402" s="314" t="s">
        <v>633</v>
      </c>
      <c r="C1402" s="314" t="s">
        <v>1357</v>
      </c>
      <c r="D1402" s="319">
        <v>45501</v>
      </c>
      <c r="E1402" s="315">
        <v>0.45833333333333331</v>
      </c>
      <c r="F1402" s="316" t="s">
        <v>884</v>
      </c>
      <c r="G1402" s="172" t="s">
        <v>23</v>
      </c>
      <c r="H1402" s="127" t="s">
        <v>352</v>
      </c>
      <c r="I1402" s="127" t="s">
        <v>352</v>
      </c>
      <c r="J1402" s="175" t="s">
        <v>352</v>
      </c>
      <c r="K1402" s="127" t="s">
        <v>352</v>
      </c>
      <c r="L1402" s="390"/>
      <c r="M1402" s="390"/>
      <c r="N1402" s="390"/>
      <c r="O1402" s="390"/>
      <c r="P1402" s="390"/>
      <c r="Q1402" s="390"/>
      <c r="R1402" s="390"/>
      <c r="S1402" s="390"/>
      <c r="T1402" s="390"/>
      <c r="U1402" s="390"/>
      <c r="V1402" s="390"/>
      <c r="W1402" s="390"/>
      <c r="X1402" s="390"/>
      <c r="Y1402" s="390"/>
      <c r="Z1402" s="390"/>
      <c r="AA1402" s="347"/>
      <c r="AB1402" s="347"/>
      <c r="AC1402" s="347"/>
      <c r="AD1402" s="347"/>
      <c r="AE1402" s="347"/>
      <c r="AF1402" s="347"/>
      <c r="AG1402" s="347"/>
      <c r="AH1402" s="347"/>
    </row>
    <row r="1403" spans="1:34" s="158" customFormat="1" ht="15" customHeight="1">
      <c r="A1403" s="314">
        <v>33892660</v>
      </c>
      <c r="B1403" s="314" t="s">
        <v>1300</v>
      </c>
      <c r="C1403" s="314" t="s">
        <v>1358</v>
      </c>
      <c r="D1403" s="319">
        <v>45518</v>
      </c>
      <c r="E1403" s="315">
        <v>0.45833333333333331</v>
      </c>
      <c r="F1403" s="316" t="s">
        <v>160</v>
      </c>
      <c r="G1403" s="172" t="s">
        <v>23</v>
      </c>
      <c r="H1403" s="127" t="s">
        <v>352</v>
      </c>
      <c r="I1403" s="127" t="s">
        <v>352</v>
      </c>
      <c r="J1403" s="175" t="s">
        <v>352</v>
      </c>
      <c r="K1403" s="127" t="s">
        <v>352</v>
      </c>
      <c r="L1403" s="390"/>
      <c r="M1403" s="390"/>
      <c r="N1403" s="390"/>
      <c r="O1403" s="390"/>
      <c r="P1403" s="390"/>
      <c r="Q1403" s="390"/>
      <c r="R1403" s="390"/>
      <c r="S1403" s="390"/>
      <c r="T1403" s="390"/>
      <c r="U1403" s="390"/>
      <c r="V1403" s="390"/>
      <c r="W1403" s="390"/>
      <c r="X1403" s="390"/>
      <c r="Y1403" s="390"/>
      <c r="Z1403" s="390"/>
      <c r="AA1403" s="347"/>
      <c r="AB1403" s="347"/>
      <c r="AC1403" s="347"/>
      <c r="AD1403" s="347"/>
      <c r="AE1403" s="347"/>
      <c r="AF1403" s="347"/>
      <c r="AG1403" s="347"/>
      <c r="AH1403" s="347"/>
    </row>
    <row r="1404" spans="1:34" s="158" customFormat="1" ht="15" customHeight="1">
      <c r="A1404" s="314">
        <v>33905699</v>
      </c>
      <c r="B1404" s="314" t="s">
        <v>1359</v>
      </c>
      <c r="C1404" s="314" t="s">
        <v>1360</v>
      </c>
      <c r="D1404" s="319">
        <v>45535</v>
      </c>
      <c r="E1404" s="315">
        <v>0.5</v>
      </c>
      <c r="F1404" s="316" t="s">
        <v>157</v>
      </c>
      <c r="G1404" s="172" t="s">
        <v>23</v>
      </c>
      <c r="H1404" s="127" t="s">
        <v>352</v>
      </c>
      <c r="I1404" s="127" t="s">
        <v>352</v>
      </c>
      <c r="J1404" s="175" t="s">
        <v>352</v>
      </c>
      <c r="K1404" s="127" t="s">
        <v>352</v>
      </c>
      <c r="L1404" s="390"/>
      <c r="M1404" s="390"/>
      <c r="N1404" s="390"/>
      <c r="O1404" s="390"/>
      <c r="P1404" s="390"/>
      <c r="Q1404" s="390"/>
      <c r="R1404" s="390"/>
      <c r="S1404" s="390"/>
      <c r="T1404" s="390"/>
      <c r="U1404" s="390"/>
      <c r="V1404" s="390"/>
      <c r="W1404" s="390"/>
      <c r="X1404" s="390"/>
      <c r="Y1404" s="390"/>
      <c r="Z1404" s="390"/>
      <c r="AA1404" s="347"/>
      <c r="AB1404" s="347"/>
      <c r="AC1404" s="347"/>
      <c r="AD1404" s="347"/>
      <c r="AE1404" s="347"/>
      <c r="AF1404" s="347"/>
      <c r="AG1404" s="347"/>
      <c r="AH1404" s="347"/>
    </row>
    <row r="1405" spans="1:34" s="158" customFormat="1" ht="15" customHeight="1">
      <c r="A1405" s="314">
        <v>33875167</v>
      </c>
      <c r="B1405" s="314" t="s">
        <v>176</v>
      </c>
      <c r="C1405" s="314" t="s">
        <v>1316</v>
      </c>
      <c r="D1405" s="319">
        <v>45540</v>
      </c>
      <c r="E1405" s="315">
        <v>0.70833333333333337</v>
      </c>
      <c r="F1405" s="316" t="s">
        <v>143</v>
      </c>
      <c r="G1405" s="172" t="s">
        <v>23</v>
      </c>
      <c r="H1405" s="127" t="s">
        <v>352</v>
      </c>
      <c r="I1405" s="127" t="s">
        <v>352</v>
      </c>
      <c r="J1405" s="175" t="s">
        <v>352</v>
      </c>
      <c r="K1405" s="127" t="s">
        <v>352</v>
      </c>
      <c r="L1405" s="390"/>
      <c r="M1405" s="390"/>
      <c r="N1405" s="390"/>
      <c r="O1405" s="390"/>
      <c r="P1405" s="390"/>
      <c r="Q1405" s="390"/>
      <c r="R1405" s="390"/>
      <c r="S1405" s="390"/>
      <c r="T1405" s="390"/>
      <c r="U1405" s="390"/>
      <c r="V1405" s="390"/>
      <c r="W1405" s="390"/>
      <c r="X1405" s="390"/>
      <c r="Y1405" s="390"/>
      <c r="Z1405" s="390"/>
      <c r="AA1405" s="347"/>
      <c r="AB1405" s="347"/>
      <c r="AC1405" s="347"/>
      <c r="AD1405" s="347"/>
      <c r="AE1405" s="347"/>
      <c r="AF1405" s="347"/>
      <c r="AG1405" s="347"/>
      <c r="AH1405" s="347"/>
    </row>
    <row r="1406" spans="1:34" s="158" customFormat="1" ht="15" customHeight="1">
      <c r="A1406" s="314">
        <v>33899610</v>
      </c>
      <c r="B1406" s="314" t="s">
        <v>434</v>
      </c>
      <c r="C1406" s="314" t="s">
        <v>1361</v>
      </c>
      <c r="D1406" s="319">
        <v>45507</v>
      </c>
      <c r="E1406" s="315">
        <v>0.58333333333333337</v>
      </c>
      <c r="F1406" s="316" t="s">
        <v>160</v>
      </c>
      <c r="G1406" s="172" t="s">
        <v>23</v>
      </c>
      <c r="H1406" s="127" t="s">
        <v>352</v>
      </c>
      <c r="I1406" s="127" t="s">
        <v>352</v>
      </c>
      <c r="J1406" s="175" t="s">
        <v>352</v>
      </c>
      <c r="K1406" s="127" t="s">
        <v>352</v>
      </c>
      <c r="L1406" s="390"/>
      <c r="M1406" s="390"/>
      <c r="N1406" s="390"/>
      <c r="O1406" s="390"/>
      <c r="P1406" s="390"/>
      <c r="Q1406" s="390"/>
      <c r="R1406" s="390"/>
      <c r="S1406" s="390"/>
      <c r="T1406" s="390"/>
      <c r="U1406" s="390"/>
      <c r="V1406" s="390"/>
      <c r="W1406" s="390"/>
      <c r="X1406" s="390"/>
      <c r="Y1406" s="390"/>
      <c r="Z1406" s="390"/>
      <c r="AA1406" s="347"/>
      <c r="AB1406" s="347"/>
      <c r="AC1406" s="347"/>
      <c r="AD1406" s="347"/>
      <c r="AE1406" s="347"/>
      <c r="AF1406" s="347"/>
      <c r="AG1406" s="347"/>
      <c r="AH1406" s="347"/>
    </row>
    <row r="1407" spans="1:34" s="158" customFormat="1" ht="15" customHeight="1">
      <c r="A1407" s="314">
        <v>33932579</v>
      </c>
      <c r="B1407" s="314" t="s">
        <v>121</v>
      </c>
      <c r="C1407" s="314" t="s">
        <v>1362</v>
      </c>
      <c r="D1407" s="319">
        <v>45529</v>
      </c>
      <c r="E1407" s="315">
        <v>0.45833333333333331</v>
      </c>
      <c r="F1407" s="316" t="s">
        <v>143</v>
      </c>
      <c r="G1407" s="172" t="s">
        <v>23</v>
      </c>
      <c r="H1407" s="127" t="s">
        <v>352</v>
      </c>
      <c r="I1407" s="127" t="s">
        <v>352</v>
      </c>
      <c r="J1407" s="175" t="s">
        <v>352</v>
      </c>
      <c r="K1407" s="127" t="s">
        <v>352</v>
      </c>
      <c r="L1407" s="390"/>
      <c r="M1407" s="390"/>
      <c r="N1407" s="390"/>
      <c r="O1407" s="390"/>
      <c r="P1407" s="390"/>
      <c r="Q1407" s="390"/>
      <c r="R1407" s="390"/>
      <c r="S1407" s="390"/>
      <c r="T1407" s="390"/>
      <c r="U1407" s="390"/>
      <c r="V1407" s="390"/>
      <c r="W1407" s="390"/>
      <c r="X1407" s="390"/>
      <c r="Y1407" s="390"/>
      <c r="Z1407" s="390"/>
      <c r="AA1407" s="347"/>
      <c r="AB1407" s="347"/>
      <c r="AC1407" s="347"/>
      <c r="AD1407" s="347"/>
      <c r="AE1407" s="347"/>
      <c r="AF1407" s="347"/>
      <c r="AG1407" s="347"/>
      <c r="AH1407" s="347"/>
    </row>
    <row r="1408" spans="1:34" s="158" customFormat="1" ht="15" customHeight="1">
      <c r="A1408" s="314">
        <v>33930526</v>
      </c>
      <c r="B1408" s="314" t="s">
        <v>121</v>
      </c>
      <c r="C1408" s="314" t="s">
        <v>1363</v>
      </c>
      <c r="D1408" s="319">
        <v>45547</v>
      </c>
      <c r="E1408" s="315">
        <v>0.83333333333333337</v>
      </c>
      <c r="F1408" s="316" t="s">
        <v>143</v>
      </c>
      <c r="G1408" s="172" t="s">
        <v>23</v>
      </c>
      <c r="H1408" s="127" t="s">
        <v>352</v>
      </c>
      <c r="I1408" s="127" t="s">
        <v>352</v>
      </c>
      <c r="J1408" s="175" t="s">
        <v>352</v>
      </c>
      <c r="K1408" s="127" t="s">
        <v>352</v>
      </c>
      <c r="L1408" s="390"/>
      <c r="M1408" s="390"/>
      <c r="N1408" s="390"/>
      <c r="O1408" s="390"/>
      <c r="P1408" s="390"/>
      <c r="Q1408" s="390"/>
      <c r="R1408" s="390"/>
      <c r="S1408" s="390"/>
      <c r="T1408" s="390"/>
      <c r="U1408" s="390"/>
      <c r="V1408" s="390"/>
      <c r="W1408" s="390"/>
      <c r="X1408" s="390"/>
      <c r="Y1408" s="390"/>
      <c r="Z1408" s="390"/>
      <c r="AA1408" s="347"/>
      <c r="AB1408" s="347"/>
      <c r="AC1408" s="347"/>
      <c r="AD1408" s="347"/>
      <c r="AE1408" s="347"/>
      <c r="AF1408" s="347"/>
      <c r="AG1408" s="347"/>
      <c r="AH1408" s="347"/>
    </row>
    <row r="1409" spans="1:34" s="158" customFormat="1" ht="15" customHeight="1">
      <c r="A1409" s="314">
        <v>33931560</v>
      </c>
      <c r="B1409" s="314" t="s">
        <v>121</v>
      </c>
      <c r="C1409" s="314" t="s">
        <v>1364</v>
      </c>
      <c r="D1409" s="319">
        <v>45499</v>
      </c>
      <c r="E1409" s="315">
        <v>0.83333333333333337</v>
      </c>
      <c r="F1409" s="316" t="s">
        <v>157</v>
      </c>
      <c r="G1409" s="172" t="s">
        <v>23</v>
      </c>
      <c r="H1409" s="316" t="s">
        <v>1365</v>
      </c>
      <c r="I1409" s="127" t="s">
        <v>352</v>
      </c>
      <c r="J1409" s="175" t="s">
        <v>352</v>
      </c>
      <c r="K1409" s="127" t="s">
        <v>352</v>
      </c>
      <c r="L1409" s="390"/>
      <c r="M1409" s="390"/>
      <c r="N1409" s="390"/>
      <c r="O1409" s="390"/>
      <c r="P1409" s="390"/>
      <c r="Q1409" s="390"/>
      <c r="R1409" s="390"/>
      <c r="S1409" s="390"/>
      <c r="T1409" s="390"/>
      <c r="U1409" s="390"/>
      <c r="V1409" s="390"/>
      <c r="W1409" s="390"/>
      <c r="X1409" s="390"/>
      <c r="Y1409" s="390"/>
      <c r="Z1409" s="390"/>
      <c r="AA1409" s="347"/>
      <c r="AB1409" s="347"/>
      <c r="AC1409" s="347"/>
      <c r="AD1409" s="347"/>
      <c r="AE1409" s="347"/>
      <c r="AF1409" s="347"/>
      <c r="AG1409" s="347"/>
      <c r="AH1409" s="347"/>
    </row>
    <row r="1410" spans="1:34" s="158" customFormat="1" ht="15" customHeight="1">
      <c r="A1410" s="314">
        <v>33941147</v>
      </c>
      <c r="B1410" s="314" t="s">
        <v>219</v>
      </c>
      <c r="C1410" s="314" t="s">
        <v>1366</v>
      </c>
      <c r="D1410" s="319">
        <v>45552</v>
      </c>
      <c r="E1410" s="315">
        <v>0.66666666666666663</v>
      </c>
      <c r="F1410" s="316" t="s">
        <v>143</v>
      </c>
      <c r="G1410" s="172" t="s">
        <v>23</v>
      </c>
      <c r="H1410" s="127" t="s">
        <v>352</v>
      </c>
      <c r="I1410" s="127" t="s">
        <v>352</v>
      </c>
      <c r="J1410" s="175" t="s">
        <v>352</v>
      </c>
      <c r="K1410" s="127" t="s">
        <v>352</v>
      </c>
      <c r="L1410" s="390"/>
      <c r="M1410" s="390"/>
      <c r="N1410" s="390"/>
      <c r="O1410" s="390"/>
      <c r="P1410" s="390"/>
      <c r="Q1410" s="390"/>
      <c r="R1410" s="390"/>
      <c r="S1410" s="390"/>
      <c r="T1410" s="390"/>
      <c r="U1410" s="390"/>
      <c r="V1410" s="390"/>
      <c r="W1410" s="390"/>
      <c r="X1410" s="390"/>
      <c r="Y1410" s="390"/>
      <c r="Z1410" s="390"/>
      <c r="AA1410" s="347"/>
      <c r="AB1410" s="347"/>
      <c r="AC1410" s="347"/>
      <c r="AD1410" s="347"/>
      <c r="AE1410" s="347"/>
      <c r="AF1410" s="347"/>
      <c r="AG1410" s="347"/>
      <c r="AH1410" s="347"/>
    </row>
    <row r="1411" spans="1:34" s="158" customFormat="1" ht="15" customHeight="1">
      <c r="A1411" s="314">
        <v>33949302</v>
      </c>
      <c r="B1411" s="314" t="s">
        <v>1290</v>
      </c>
      <c r="C1411" s="314" t="s">
        <v>1367</v>
      </c>
      <c r="D1411" s="319">
        <v>45538</v>
      </c>
      <c r="E1411" s="315">
        <v>0.79166666666666663</v>
      </c>
      <c r="F1411" s="316" t="s">
        <v>143</v>
      </c>
      <c r="G1411" s="172" t="s">
        <v>23</v>
      </c>
      <c r="H1411" s="127" t="s">
        <v>352</v>
      </c>
      <c r="I1411" s="127" t="s">
        <v>352</v>
      </c>
      <c r="J1411" s="175" t="s">
        <v>352</v>
      </c>
      <c r="K1411" s="127" t="s">
        <v>352</v>
      </c>
      <c r="L1411" s="390"/>
      <c r="M1411" s="390"/>
      <c r="N1411" s="390"/>
      <c r="O1411" s="390"/>
      <c r="P1411" s="390"/>
      <c r="Q1411" s="390"/>
      <c r="R1411" s="390"/>
      <c r="S1411" s="390"/>
      <c r="T1411" s="390"/>
      <c r="U1411" s="390"/>
      <c r="V1411" s="390"/>
      <c r="W1411" s="390"/>
      <c r="X1411" s="390"/>
      <c r="Y1411" s="390"/>
      <c r="Z1411" s="390"/>
      <c r="AA1411" s="347"/>
      <c r="AB1411" s="347"/>
      <c r="AC1411" s="347"/>
      <c r="AD1411" s="347"/>
      <c r="AE1411" s="347"/>
      <c r="AF1411" s="347"/>
      <c r="AG1411" s="347"/>
      <c r="AH1411" s="347"/>
    </row>
    <row r="1412" spans="1:34" s="158" customFormat="1" ht="15" customHeight="1">
      <c r="A1412" s="325">
        <v>33947140</v>
      </c>
      <c r="B1412" s="325" t="s">
        <v>434</v>
      </c>
      <c r="C1412" s="325" t="s">
        <v>1368</v>
      </c>
      <c r="D1412" s="327">
        <v>45491</v>
      </c>
      <c r="E1412" s="326">
        <v>0.79166666666666663</v>
      </c>
      <c r="F1412" s="317" t="s">
        <v>157</v>
      </c>
      <c r="G1412" s="97" t="s">
        <v>23</v>
      </c>
      <c r="H1412" s="317" t="s">
        <v>792</v>
      </c>
      <c r="I1412" s="127" t="s">
        <v>352</v>
      </c>
      <c r="J1412" s="175" t="s">
        <v>352</v>
      </c>
      <c r="K1412" s="127" t="s">
        <v>352</v>
      </c>
      <c r="L1412" s="389"/>
      <c r="M1412" s="389"/>
      <c r="N1412" s="389"/>
      <c r="O1412" s="389"/>
      <c r="P1412" s="389"/>
      <c r="Q1412" s="389"/>
      <c r="R1412" s="389"/>
      <c r="S1412" s="389"/>
      <c r="T1412" s="389"/>
      <c r="U1412" s="389"/>
      <c r="V1412" s="389"/>
      <c r="W1412" s="389"/>
      <c r="X1412" s="389"/>
      <c r="Y1412" s="389"/>
      <c r="Z1412" s="389"/>
      <c r="AA1412" s="347"/>
      <c r="AB1412" s="347"/>
      <c r="AC1412" s="347"/>
      <c r="AD1412" s="347"/>
      <c r="AE1412" s="347"/>
      <c r="AF1412" s="347"/>
      <c r="AG1412" s="347"/>
      <c r="AH1412" s="347"/>
    </row>
    <row r="1413" spans="1:34" s="158" customFormat="1" ht="15" customHeight="1">
      <c r="A1413" s="284">
        <v>33968729</v>
      </c>
      <c r="B1413" s="284" t="s">
        <v>219</v>
      </c>
      <c r="C1413" s="284" t="s">
        <v>1369</v>
      </c>
      <c r="D1413" s="12">
        <v>45526</v>
      </c>
      <c r="E1413" s="15">
        <v>0.625</v>
      </c>
      <c r="F1413" s="13" t="s">
        <v>143</v>
      </c>
      <c r="G1413" s="172" t="s">
        <v>23</v>
      </c>
      <c r="H1413" s="13" t="s">
        <v>352</v>
      </c>
      <c r="I1413" s="13" t="s">
        <v>352</v>
      </c>
      <c r="J1413" s="376" t="s">
        <v>352</v>
      </c>
      <c r="K1413" s="400" t="s">
        <v>352</v>
      </c>
      <c r="L1413" s="391"/>
      <c r="M1413" s="391"/>
      <c r="N1413" s="391"/>
      <c r="O1413" s="391"/>
      <c r="P1413" s="391"/>
      <c r="Q1413" s="391"/>
      <c r="R1413" s="391"/>
      <c r="S1413" s="391"/>
      <c r="T1413" s="391"/>
      <c r="U1413" s="391"/>
      <c r="V1413" s="391"/>
      <c r="W1413" s="391"/>
      <c r="X1413" s="391"/>
      <c r="Y1413" s="391"/>
      <c r="Z1413" s="391"/>
      <c r="AA1413" s="347"/>
      <c r="AB1413" s="347"/>
      <c r="AC1413" s="347"/>
      <c r="AD1413" s="347"/>
      <c r="AE1413" s="347"/>
      <c r="AF1413" s="347"/>
      <c r="AG1413" s="347"/>
      <c r="AH1413" s="347"/>
    </row>
    <row r="1414" spans="1:34" s="158" customFormat="1" ht="15" customHeight="1">
      <c r="A1414" s="284">
        <v>33968305</v>
      </c>
      <c r="B1414" s="284" t="s">
        <v>11</v>
      </c>
      <c r="C1414" s="284" t="s">
        <v>1370</v>
      </c>
      <c r="D1414" s="12">
        <v>45533</v>
      </c>
      <c r="E1414" s="15">
        <v>0.79166666666666663</v>
      </c>
      <c r="F1414" s="13" t="s">
        <v>160</v>
      </c>
      <c r="G1414" s="172" t="s">
        <v>23</v>
      </c>
      <c r="H1414" s="13" t="s">
        <v>352</v>
      </c>
      <c r="I1414" s="13" t="s">
        <v>352</v>
      </c>
      <c r="J1414" s="376" t="s">
        <v>352</v>
      </c>
      <c r="K1414" s="400" t="s">
        <v>352</v>
      </c>
      <c r="L1414" s="391"/>
      <c r="M1414" s="391"/>
      <c r="N1414" s="391"/>
      <c r="O1414" s="391"/>
      <c r="P1414" s="391"/>
      <c r="Q1414" s="391"/>
      <c r="R1414" s="391"/>
      <c r="S1414" s="391"/>
      <c r="T1414" s="391"/>
      <c r="U1414" s="391"/>
      <c r="V1414" s="391"/>
      <c r="W1414" s="391"/>
      <c r="X1414" s="391"/>
      <c r="Y1414" s="391"/>
      <c r="Z1414" s="391"/>
      <c r="AA1414" s="347"/>
      <c r="AB1414" s="347"/>
      <c r="AC1414" s="347"/>
      <c r="AD1414" s="347"/>
      <c r="AE1414" s="347"/>
      <c r="AF1414" s="347"/>
      <c r="AG1414" s="347"/>
      <c r="AH1414" s="347"/>
    </row>
    <row r="1415" spans="1:34" s="158" customFormat="1" ht="15" customHeight="1">
      <c r="A1415" s="284">
        <v>33976689</v>
      </c>
      <c r="B1415" s="284" t="s">
        <v>11</v>
      </c>
      <c r="C1415" s="284" t="s">
        <v>1371</v>
      </c>
      <c r="D1415" s="12">
        <v>45522</v>
      </c>
      <c r="E1415" s="15">
        <v>0.41666666666666669</v>
      </c>
      <c r="F1415" s="13" t="s">
        <v>180</v>
      </c>
      <c r="G1415" s="172" t="s">
        <v>23</v>
      </c>
      <c r="H1415" s="13" t="s">
        <v>352</v>
      </c>
      <c r="I1415" s="13" t="s">
        <v>352</v>
      </c>
      <c r="J1415" s="376" t="s">
        <v>352</v>
      </c>
      <c r="K1415" s="400" t="s">
        <v>352</v>
      </c>
      <c r="L1415" s="391"/>
      <c r="M1415" s="391"/>
      <c r="N1415" s="391"/>
      <c r="O1415" s="391"/>
      <c r="P1415" s="391"/>
      <c r="Q1415" s="391"/>
      <c r="R1415" s="391"/>
      <c r="S1415" s="391"/>
      <c r="T1415" s="391"/>
      <c r="U1415" s="391"/>
      <c r="V1415" s="391"/>
      <c r="W1415" s="391"/>
      <c r="X1415" s="391"/>
      <c r="Y1415" s="391"/>
      <c r="Z1415" s="391"/>
      <c r="AA1415" s="347"/>
      <c r="AB1415" s="347"/>
      <c r="AC1415" s="347"/>
      <c r="AD1415" s="347"/>
      <c r="AE1415" s="347"/>
      <c r="AF1415" s="347"/>
      <c r="AG1415" s="347"/>
      <c r="AH1415" s="347"/>
    </row>
    <row r="1416" spans="1:34" s="158" customFormat="1" ht="15" customHeight="1">
      <c r="A1416" s="284">
        <v>33983897</v>
      </c>
      <c r="B1416" s="284" t="s">
        <v>11</v>
      </c>
      <c r="C1416" s="284" t="s">
        <v>1372</v>
      </c>
      <c r="D1416" s="12">
        <v>45521</v>
      </c>
      <c r="E1416" s="15">
        <v>0.75</v>
      </c>
      <c r="F1416" s="13" t="s">
        <v>157</v>
      </c>
      <c r="G1416" s="172" t="s">
        <v>23</v>
      </c>
      <c r="H1416" s="13" t="s">
        <v>352</v>
      </c>
      <c r="I1416" s="13" t="s">
        <v>352</v>
      </c>
      <c r="J1416" s="376" t="s">
        <v>352</v>
      </c>
      <c r="K1416" s="400" t="s">
        <v>352</v>
      </c>
      <c r="L1416" s="391"/>
      <c r="M1416" s="391"/>
      <c r="N1416" s="391"/>
      <c r="O1416" s="391"/>
      <c r="P1416" s="391"/>
      <c r="Q1416" s="391"/>
      <c r="R1416" s="391"/>
      <c r="S1416" s="391"/>
      <c r="T1416" s="391"/>
      <c r="U1416" s="391"/>
      <c r="V1416" s="391"/>
      <c r="W1416" s="391"/>
      <c r="X1416" s="391"/>
      <c r="Y1416" s="391"/>
      <c r="Z1416" s="391"/>
      <c r="AA1416" s="347"/>
      <c r="AB1416" s="347"/>
      <c r="AC1416" s="347"/>
      <c r="AD1416" s="347"/>
      <c r="AE1416" s="347"/>
      <c r="AF1416" s="347"/>
      <c r="AG1416" s="347"/>
      <c r="AH1416" s="347"/>
    </row>
    <row r="1417" spans="1:34" s="158" customFormat="1" ht="15" customHeight="1">
      <c r="A1417" s="239">
        <v>34002221</v>
      </c>
      <c r="B1417" s="239" t="s">
        <v>11</v>
      </c>
      <c r="C1417" s="239" t="s">
        <v>1373</v>
      </c>
      <c r="D1417" s="328">
        <v>45538</v>
      </c>
      <c r="E1417" s="20">
        <v>0.79166666666666663</v>
      </c>
      <c r="F1417" s="21" t="s">
        <v>157</v>
      </c>
      <c r="G1417" s="159" t="s">
        <v>23</v>
      </c>
      <c r="H1417" s="21" t="s">
        <v>352</v>
      </c>
      <c r="I1417" s="21" t="s">
        <v>352</v>
      </c>
      <c r="J1417" s="377" t="s">
        <v>352</v>
      </c>
      <c r="K1417" s="353" t="s">
        <v>352</v>
      </c>
      <c r="L1417" s="392"/>
      <c r="M1417" s="392"/>
      <c r="N1417" s="392"/>
      <c r="O1417" s="392"/>
      <c r="P1417" s="392"/>
      <c r="Q1417" s="392"/>
      <c r="R1417" s="392"/>
      <c r="S1417" s="392"/>
      <c r="T1417" s="392"/>
      <c r="U1417" s="392"/>
      <c r="V1417" s="392"/>
      <c r="W1417" s="392"/>
      <c r="X1417" s="392"/>
      <c r="Y1417" s="392"/>
      <c r="Z1417" s="392"/>
      <c r="AA1417" s="347"/>
      <c r="AB1417" s="347"/>
      <c r="AC1417" s="347"/>
      <c r="AD1417" s="347"/>
      <c r="AE1417" s="347"/>
      <c r="AF1417" s="347"/>
      <c r="AG1417" s="347"/>
      <c r="AH1417" s="347"/>
    </row>
    <row r="1418" spans="1:34" s="158" customFormat="1" ht="15" customHeight="1">
      <c r="A1418" s="239">
        <v>34002994</v>
      </c>
      <c r="B1418" s="239" t="s">
        <v>219</v>
      </c>
      <c r="C1418" s="239" t="s">
        <v>1374</v>
      </c>
      <c r="D1418" s="328">
        <v>45523</v>
      </c>
      <c r="E1418" s="20">
        <v>0.625</v>
      </c>
      <c r="F1418" s="21" t="s">
        <v>143</v>
      </c>
      <c r="G1418" s="159" t="s">
        <v>23</v>
      </c>
      <c r="H1418" s="21" t="s">
        <v>352</v>
      </c>
      <c r="I1418" s="21" t="s">
        <v>352</v>
      </c>
      <c r="J1418" s="377" t="s">
        <v>352</v>
      </c>
      <c r="K1418" s="353" t="s">
        <v>352</v>
      </c>
      <c r="L1418" s="392"/>
      <c r="M1418" s="392"/>
      <c r="N1418" s="392"/>
      <c r="O1418" s="392"/>
      <c r="P1418" s="392"/>
      <c r="Q1418" s="392"/>
      <c r="R1418" s="392"/>
      <c r="S1418" s="392"/>
      <c r="T1418" s="392"/>
      <c r="U1418" s="392"/>
      <c r="V1418" s="392"/>
      <c r="W1418" s="392"/>
      <c r="X1418" s="392"/>
      <c r="Y1418" s="392"/>
      <c r="Z1418" s="392"/>
      <c r="AA1418" s="347"/>
      <c r="AB1418" s="347"/>
      <c r="AC1418" s="347"/>
      <c r="AD1418" s="347"/>
      <c r="AE1418" s="347"/>
      <c r="AF1418" s="347"/>
      <c r="AG1418" s="347"/>
      <c r="AH1418" s="347"/>
    </row>
    <row r="1419" spans="1:34" s="158" customFormat="1" ht="15" customHeight="1">
      <c r="A1419" s="239">
        <v>34010470</v>
      </c>
      <c r="B1419" s="239" t="s">
        <v>219</v>
      </c>
      <c r="C1419" s="239" t="s">
        <v>1375</v>
      </c>
      <c r="D1419" s="328">
        <v>45560</v>
      </c>
      <c r="E1419" s="20">
        <v>0.625</v>
      </c>
      <c r="F1419" s="21" t="s">
        <v>143</v>
      </c>
      <c r="G1419" s="159" t="s">
        <v>23</v>
      </c>
      <c r="H1419" s="21" t="s">
        <v>352</v>
      </c>
      <c r="I1419" s="21" t="s">
        <v>352</v>
      </c>
      <c r="J1419" s="377" t="s">
        <v>352</v>
      </c>
      <c r="K1419" s="353" t="s">
        <v>352</v>
      </c>
      <c r="L1419" s="392"/>
      <c r="M1419" s="392"/>
      <c r="N1419" s="392"/>
      <c r="O1419" s="392"/>
      <c r="P1419" s="392"/>
      <c r="Q1419" s="392"/>
      <c r="R1419" s="392"/>
      <c r="S1419" s="392"/>
      <c r="T1419" s="392"/>
      <c r="U1419" s="392"/>
      <c r="V1419" s="392"/>
      <c r="W1419" s="392"/>
      <c r="X1419" s="392"/>
      <c r="Y1419" s="392"/>
      <c r="Z1419" s="392"/>
      <c r="AA1419" s="347"/>
      <c r="AB1419" s="347"/>
      <c r="AC1419" s="347"/>
      <c r="AD1419" s="347"/>
      <c r="AE1419" s="347"/>
      <c r="AF1419" s="347"/>
      <c r="AG1419" s="347"/>
      <c r="AH1419" s="347"/>
    </row>
    <row r="1420" spans="1:34" s="158" customFormat="1" ht="15" customHeight="1">
      <c r="A1420" s="239">
        <v>34011031</v>
      </c>
      <c r="B1420" s="239" t="s">
        <v>219</v>
      </c>
      <c r="C1420" s="239" t="s">
        <v>1376</v>
      </c>
      <c r="D1420" s="328">
        <v>45562</v>
      </c>
      <c r="E1420" s="20">
        <v>0.625</v>
      </c>
      <c r="F1420" s="21" t="s">
        <v>174</v>
      </c>
      <c r="G1420" s="159" t="s">
        <v>23</v>
      </c>
      <c r="H1420" s="21" t="s">
        <v>352</v>
      </c>
      <c r="I1420" s="21" t="s">
        <v>352</v>
      </c>
      <c r="J1420" s="377" t="s">
        <v>352</v>
      </c>
      <c r="K1420" s="353" t="s">
        <v>352</v>
      </c>
      <c r="L1420" s="392"/>
      <c r="M1420" s="392"/>
      <c r="N1420" s="392"/>
      <c r="O1420" s="392"/>
      <c r="P1420" s="392"/>
      <c r="Q1420" s="392"/>
      <c r="R1420" s="392"/>
      <c r="S1420" s="392"/>
      <c r="T1420" s="392"/>
      <c r="U1420" s="392"/>
      <c r="V1420" s="392"/>
      <c r="W1420" s="392"/>
      <c r="X1420" s="392"/>
      <c r="Y1420" s="392"/>
      <c r="Z1420" s="392"/>
      <c r="AA1420" s="347"/>
      <c r="AB1420" s="347"/>
      <c r="AC1420" s="347"/>
      <c r="AD1420" s="347"/>
      <c r="AE1420" s="347"/>
      <c r="AF1420" s="347"/>
      <c r="AG1420" s="347"/>
      <c r="AH1420" s="347"/>
    </row>
    <row r="1421" spans="1:34" s="158" customFormat="1" ht="15" customHeight="1">
      <c r="A1421" s="239">
        <v>34014314</v>
      </c>
      <c r="B1421" s="239" t="s">
        <v>15</v>
      </c>
      <c r="C1421" s="239" t="s">
        <v>1377</v>
      </c>
      <c r="D1421" s="328">
        <v>45536</v>
      </c>
      <c r="E1421" s="20">
        <v>0.375</v>
      </c>
      <c r="F1421" s="21" t="s">
        <v>143</v>
      </c>
      <c r="G1421" s="159" t="s">
        <v>23</v>
      </c>
      <c r="H1421" s="21" t="s">
        <v>352</v>
      </c>
      <c r="I1421" s="21" t="s">
        <v>352</v>
      </c>
      <c r="J1421" s="377" t="s">
        <v>352</v>
      </c>
      <c r="K1421" s="353" t="s">
        <v>352</v>
      </c>
      <c r="L1421" s="392"/>
      <c r="M1421" s="392"/>
      <c r="N1421" s="392"/>
      <c r="O1421" s="392"/>
      <c r="P1421" s="392"/>
      <c r="Q1421" s="392"/>
      <c r="R1421" s="392"/>
      <c r="S1421" s="392"/>
      <c r="T1421" s="392"/>
      <c r="U1421" s="392"/>
      <c r="V1421" s="392"/>
      <c r="W1421" s="392"/>
      <c r="X1421" s="392"/>
      <c r="Y1421" s="392"/>
      <c r="Z1421" s="392"/>
      <c r="AA1421" s="347"/>
      <c r="AB1421" s="347"/>
      <c r="AC1421" s="347"/>
      <c r="AD1421" s="347"/>
      <c r="AE1421" s="347"/>
      <c r="AF1421" s="347"/>
      <c r="AG1421" s="347"/>
      <c r="AH1421" s="347"/>
    </row>
    <row r="1422" spans="1:34" s="158" customFormat="1" ht="15" customHeight="1">
      <c r="A1422" s="239">
        <v>34025568</v>
      </c>
      <c r="B1422" s="239" t="s">
        <v>15</v>
      </c>
      <c r="C1422" s="239" t="s">
        <v>1378</v>
      </c>
      <c r="D1422" s="328">
        <v>45528</v>
      </c>
      <c r="E1422" s="20">
        <v>0.58333333333333337</v>
      </c>
      <c r="F1422" s="21" t="s">
        <v>143</v>
      </c>
      <c r="G1422" s="159" t="s">
        <v>23</v>
      </c>
      <c r="H1422" s="21" t="s">
        <v>352</v>
      </c>
      <c r="I1422" s="21" t="s">
        <v>352</v>
      </c>
      <c r="J1422" s="377" t="s">
        <v>352</v>
      </c>
      <c r="K1422" s="353" t="s">
        <v>352</v>
      </c>
      <c r="L1422" s="392"/>
      <c r="M1422" s="392"/>
      <c r="N1422" s="392"/>
      <c r="O1422" s="392"/>
      <c r="P1422" s="392"/>
      <c r="Q1422" s="392"/>
      <c r="R1422" s="392"/>
      <c r="S1422" s="392"/>
      <c r="T1422" s="392"/>
      <c r="U1422" s="392"/>
      <c r="V1422" s="392"/>
      <c r="W1422" s="392"/>
      <c r="X1422" s="392"/>
      <c r="Y1422" s="392"/>
      <c r="Z1422" s="392"/>
      <c r="AA1422" s="347"/>
      <c r="AB1422" s="347"/>
      <c r="AC1422" s="347"/>
      <c r="AD1422" s="347"/>
      <c r="AE1422" s="347"/>
      <c r="AF1422" s="347"/>
      <c r="AG1422" s="347"/>
      <c r="AH1422" s="347"/>
    </row>
    <row r="1423" spans="1:34" s="158" customFormat="1" ht="15" customHeight="1">
      <c r="A1423" s="239">
        <v>34029833</v>
      </c>
      <c r="B1423" s="239" t="s">
        <v>176</v>
      </c>
      <c r="C1423" s="239" t="s">
        <v>1379</v>
      </c>
      <c r="D1423" s="328">
        <v>45551</v>
      </c>
      <c r="E1423" s="20">
        <v>0.83333333333333337</v>
      </c>
      <c r="F1423" s="21" t="s">
        <v>157</v>
      </c>
      <c r="G1423" s="159" t="s">
        <v>23</v>
      </c>
      <c r="H1423" s="21" t="s">
        <v>352</v>
      </c>
      <c r="I1423" s="21" t="s">
        <v>352</v>
      </c>
      <c r="J1423" s="377" t="s">
        <v>352</v>
      </c>
      <c r="K1423" s="353" t="s">
        <v>352</v>
      </c>
      <c r="L1423" s="392"/>
      <c r="M1423" s="392"/>
      <c r="N1423" s="392"/>
      <c r="O1423" s="392"/>
      <c r="P1423" s="392"/>
      <c r="Q1423" s="392"/>
      <c r="R1423" s="392"/>
      <c r="S1423" s="392"/>
      <c r="T1423" s="392"/>
      <c r="U1423" s="392"/>
      <c r="V1423" s="392"/>
      <c r="W1423" s="392"/>
      <c r="X1423" s="392"/>
      <c r="Y1423" s="392"/>
      <c r="Z1423" s="392"/>
      <c r="AA1423" s="347"/>
      <c r="AB1423" s="347"/>
      <c r="AC1423" s="347"/>
      <c r="AD1423" s="347"/>
      <c r="AE1423" s="347"/>
      <c r="AF1423" s="347"/>
      <c r="AG1423" s="347"/>
      <c r="AH1423" s="347"/>
    </row>
    <row r="1424" spans="1:34" s="158" customFormat="1" ht="15" customHeight="1">
      <c r="A1424" s="239">
        <v>34035720</v>
      </c>
      <c r="B1424" s="239" t="s">
        <v>219</v>
      </c>
      <c r="C1424" s="239" t="s">
        <v>319</v>
      </c>
      <c r="D1424" s="328">
        <v>45558</v>
      </c>
      <c r="E1424" s="20">
        <v>0.66666666666666663</v>
      </c>
      <c r="F1424" s="21" t="s">
        <v>143</v>
      </c>
      <c r="G1424" s="159" t="s">
        <v>23</v>
      </c>
      <c r="H1424" s="21" t="s">
        <v>352</v>
      </c>
      <c r="I1424" s="21" t="s">
        <v>352</v>
      </c>
      <c r="J1424" s="377" t="s">
        <v>352</v>
      </c>
      <c r="K1424" s="353" t="s">
        <v>352</v>
      </c>
      <c r="L1424" s="392"/>
      <c r="M1424" s="392"/>
      <c r="N1424" s="392"/>
      <c r="O1424" s="392"/>
      <c r="P1424" s="392"/>
      <c r="Q1424" s="392"/>
      <c r="R1424" s="392"/>
      <c r="S1424" s="392"/>
      <c r="T1424" s="392"/>
      <c r="U1424" s="392"/>
      <c r="V1424" s="392"/>
      <c r="W1424" s="392"/>
      <c r="X1424" s="392"/>
      <c r="Y1424" s="392"/>
      <c r="Z1424" s="392"/>
      <c r="AA1424" s="347"/>
      <c r="AB1424" s="347"/>
      <c r="AC1424" s="347"/>
      <c r="AD1424" s="347"/>
      <c r="AE1424" s="347"/>
      <c r="AF1424" s="347"/>
      <c r="AG1424" s="347"/>
      <c r="AH1424" s="347"/>
    </row>
    <row r="1425" spans="1:34" s="158" customFormat="1" ht="15" customHeight="1">
      <c r="A1425" s="239">
        <v>34040479</v>
      </c>
      <c r="B1425" s="239" t="s">
        <v>687</v>
      </c>
      <c r="C1425" s="239" t="s">
        <v>1380</v>
      </c>
      <c r="D1425" s="328">
        <v>45544</v>
      </c>
      <c r="E1425" s="20">
        <v>0.66666666666666663</v>
      </c>
      <c r="F1425" s="21" t="s">
        <v>154</v>
      </c>
      <c r="G1425" s="159" t="s">
        <v>23</v>
      </c>
      <c r="H1425" s="21" t="s">
        <v>352</v>
      </c>
      <c r="I1425" s="21" t="s">
        <v>352</v>
      </c>
      <c r="J1425" s="377" t="s">
        <v>352</v>
      </c>
      <c r="K1425" s="353" t="s">
        <v>352</v>
      </c>
      <c r="L1425" s="392"/>
      <c r="M1425" s="392"/>
      <c r="N1425" s="392"/>
      <c r="O1425" s="392"/>
      <c r="P1425" s="392"/>
      <c r="Q1425" s="392"/>
      <c r="R1425" s="392"/>
      <c r="S1425" s="392"/>
      <c r="T1425" s="392"/>
      <c r="U1425" s="392"/>
      <c r="V1425" s="392"/>
      <c r="W1425" s="392"/>
      <c r="X1425" s="392"/>
      <c r="Y1425" s="392"/>
      <c r="Z1425" s="392"/>
      <c r="AA1425" s="347"/>
      <c r="AB1425" s="347"/>
      <c r="AC1425" s="347"/>
      <c r="AD1425" s="347"/>
      <c r="AE1425" s="347"/>
      <c r="AF1425" s="347"/>
      <c r="AG1425" s="347"/>
      <c r="AH1425" s="347"/>
    </row>
    <row r="1426" spans="1:34" s="158" customFormat="1" ht="15" customHeight="1">
      <c r="A1426" s="239">
        <v>34042670</v>
      </c>
      <c r="B1426" s="239" t="s">
        <v>1381</v>
      </c>
      <c r="C1426" s="239" t="s">
        <v>1382</v>
      </c>
      <c r="D1426" s="328">
        <v>45506</v>
      </c>
      <c r="E1426" s="20">
        <v>0.75</v>
      </c>
      <c r="F1426" s="21" t="s">
        <v>157</v>
      </c>
      <c r="G1426" s="159" t="s">
        <v>23</v>
      </c>
      <c r="H1426" s="21" t="s">
        <v>792</v>
      </c>
      <c r="I1426" s="21" t="s">
        <v>352</v>
      </c>
      <c r="J1426" s="377" t="s">
        <v>352</v>
      </c>
      <c r="K1426" s="353" t="s">
        <v>352</v>
      </c>
      <c r="L1426" s="392"/>
      <c r="M1426" s="392"/>
      <c r="N1426" s="392"/>
      <c r="O1426" s="392"/>
      <c r="P1426" s="392"/>
      <c r="Q1426" s="392"/>
      <c r="R1426" s="392"/>
      <c r="S1426" s="392"/>
      <c r="T1426" s="392"/>
      <c r="U1426" s="392"/>
      <c r="V1426" s="392"/>
      <c r="W1426" s="392"/>
      <c r="X1426" s="392"/>
      <c r="Y1426" s="392"/>
      <c r="Z1426" s="392"/>
      <c r="AA1426" s="347"/>
      <c r="AB1426" s="347"/>
      <c r="AC1426" s="347"/>
      <c r="AD1426" s="347"/>
      <c r="AE1426" s="347"/>
      <c r="AF1426" s="347"/>
      <c r="AG1426" s="347"/>
      <c r="AH1426" s="347"/>
    </row>
    <row r="1427" spans="1:34" s="158" customFormat="1" ht="15" customHeight="1">
      <c r="A1427" s="239">
        <v>34045262</v>
      </c>
      <c r="B1427" s="239" t="s">
        <v>366</v>
      </c>
      <c r="C1427" s="239" t="s">
        <v>1383</v>
      </c>
      <c r="D1427" s="328">
        <v>45550</v>
      </c>
      <c r="E1427" s="20">
        <v>0.66666666666666663</v>
      </c>
      <c r="F1427" s="21" t="s">
        <v>143</v>
      </c>
      <c r="G1427" s="159" t="s">
        <v>23</v>
      </c>
      <c r="H1427" s="21" t="s">
        <v>352</v>
      </c>
      <c r="I1427" s="21" t="s">
        <v>352</v>
      </c>
      <c r="J1427" s="377" t="s">
        <v>352</v>
      </c>
      <c r="K1427" s="353" t="s">
        <v>352</v>
      </c>
      <c r="L1427" s="392"/>
      <c r="M1427" s="392"/>
      <c r="N1427" s="392"/>
      <c r="O1427" s="392"/>
      <c r="P1427" s="392"/>
      <c r="Q1427" s="392"/>
      <c r="R1427" s="392"/>
      <c r="S1427" s="392"/>
      <c r="T1427" s="392"/>
      <c r="U1427" s="392"/>
      <c r="V1427" s="392"/>
      <c r="W1427" s="392"/>
      <c r="X1427" s="392"/>
      <c r="Y1427" s="392"/>
      <c r="Z1427" s="392"/>
      <c r="AA1427" s="347"/>
      <c r="AB1427" s="347"/>
      <c r="AC1427" s="347"/>
      <c r="AD1427" s="347"/>
      <c r="AE1427" s="347"/>
      <c r="AF1427" s="347"/>
      <c r="AG1427" s="347"/>
      <c r="AH1427" s="347"/>
    </row>
    <row r="1428" spans="1:34" s="158" customFormat="1" ht="15" customHeight="1">
      <c r="A1428" s="329">
        <v>34055340</v>
      </c>
      <c r="B1428" s="329" t="s">
        <v>24</v>
      </c>
      <c r="C1428" s="329" t="s">
        <v>1384</v>
      </c>
      <c r="D1428" s="332">
        <v>45562</v>
      </c>
      <c r="E1428" s="330">
        <v>0.45833333333333331</v>
      </c>
      <c r="F1428" s="331" t="s">
        <v>160</v>
      </c>
      <c r="G1428" s="159" t="s">
        <v>23</v>
      </c>
      <c r="H1428" s="21" t="s">
        <v>352</v>
      </c>
      <c r="I1428" s="21" t="s">
        <v>352</v>
      </c>
      <c r="J1428" s="377" t="s">
        <v>352</v>
      </c>
      <c r="K1428" s="353" t="s">
        <v>352</v>
      </c>
      <c r="L1428" s="393"/>
      <c r="M1428" s="393"/>
      <c r="N1428" s="393"/>
      <c r="O1428" s="393"/>
      <c r="P1428" s="393"/>
      <c r="Q1428" s="393"/>
      <c r="R1428" s="393"/>
      <c r="S1428" s="393"/>
      <c r="T1428" s="393"/>
      <c r="U1428" s="393"/>
      <c r="V1428" s="393"/>
      <c r="W1428" s="393"/>
      <c r="X1428" s="393"/>
      <c r="Y1428" s="393"/>
      <c r="Z1428" s="393"/>
      <c r="AA1428" s="347"/>
      <c r="AB1428" s="347"/>
      <c r="AC1428" s="347"/>
      <c r="AD1428" s="347"/>
      <c r="AE1428" s="347"/>
      <c r="AF1428" s="347"/>
      <c r="AG1428" s="347"/>
      <c r="AH1428" s="347"/>
    </row>
    <row r="1429" spans="1:34" s="158" customFormat="1" ht="15" customHeight="1">
      <c r="A1429" s="329">
        <v>34071404</v>
      </c>
      <c r="B1429" s="329" t="s">
        <v>15</v>
      </c>
      <c r="C1429" s="329" t="s">
        <v>1385</v>
      </c>
      <c r="D1429" s="332">
        <v>45563</v>
      </c>
      <c r="E1429" s="330">
        <v>0.41666666666666669</v>
      </c>
      <c r="F1429" s="331" t="s">
        <v>180</v>
      </c>
      <c r="G1429" s="159" t="s">
        <v>23</v>
      </c>
      <c r="H1429" s="21" t="s">
        <v>352</v>
      </c>
      <c r="I1429" s="21" t="s">
        <v>352</v>
      </c>
      <c r="J1429" s="377" t="s">
        <v>352</v>
      </c>
      <c r="K1429" s="353" t="s">
        <v>352</v>
      </c>
      <c r="L1429" s="393"/>
      <c r="M1429" s="393"/>
      <c r="N1429" s="393"/>
      <c r="O1429" s="393"/>
      <c r="P1429" s="393"/>
      <c r="Q1429" s="393"/>
      <c r="R1429" s="393"/>
      <c r="S1429" s="393"/>
      <c r="T1429" s="393"/>
      <c r="U1429" s="393"/>
      <c r="V1429" s="393"/>
      <c r="W1429" s="393"/>
      <c r="X1429" s="393"/>
      <c r="Y1429" s="393"/>
      <c r="Z1429" s="393"/>
      <c r="AA1429" s="347"/>
      <c r="AB1429" s="347"/>
      <c r="AC1429" s="347"/>
      <c r="AD1429" s="347"/>
      <c r="AE1429" s="347"/>
      <c r="AF1429" s="347"/>
      <c r="AG1429" s="347"/>
      <c r="AH1429" s="347"/>
    </row>
    <row r="1430" spans="1:34" s="158" customFormat="1" ht="15" customHeight="1">
      <c r="A1430" s="329">
        <v>34055873</v>
      </c>
      <c r="B1430" s="329" t="s">
        <v>15</v>
      </c>
      <c r="C1430" s="329" t="s">
        <v>1386</v>
      </c>
      <c r="D1430" s="332">
        <v>45563</v>
      </c>
      <c r="E1430" s="330">
        <v>0.41666666666666669</v>
      </c>
      <c r="F1430" s="331" t="s">
        <v>143</v>
      </c>
      <c r="G1430" s="159" t="s">
        <v>23</v>
      </c>
      <c r="H1430" s="21" t="s">
        <v>352</v>
      </c>
      <c r="I1430" s="21" t="s">
        <v>352</v>
      </c>
      <c r="J1430" s="377" t="s">
        <v>352</v>
      </c>
      <c r="K1430" s="353" t="s">
        <v>352</v>
      </c>
      <c r="L1430" s="393"/>
      <c r="M1430" s="393"/>
      <c r="N1430" s="393"/>
      <c r="O1430" s="393"/>
      <c r="P1430" s="393"/>
      <c r="Q1430" s="393"/>
      <c r="R1430" s="393"/>
      <c r="S1430" s="393"/>
      <c r="T1430" s="393"/>
      <c r="U1430" s="393"/>
      <c r="V1430" s="393"/>
      <c r="W1430" s="393"/>
      <c r="X1430" s="393"/>
      <c r="Y1430" s="393"/>
      <c r="Z1430" s="393"/>
      <c r="AA1430" s="347"/>
      <c r="AB1430" s="347"/>
      <c r="AC1430" s="347"/>
      <c r="AD1430" s="347"/>
      <c r="AE1430" s="347"/>
      <c r="AF1430" s="347"/>
      <c r="AG1430" s="347"/>
      <c r="AH1430" s="347"/>
    </row>
    <row r="1431" spans="1:34" s="158" customFormat="1" ht="15" customHeight="1">
      <c r="A1431" s="329">
        <v>34061332</v>
      </c>
      <c r="B1431" s="329" t="s">
        <v>24</v>
      </c>
      <c r="C1431" s="329" t="s">
        <v>1387</v>
      </c>
      <c r="D1431" s="332">
        <v>45538</v>
      </c>
      <c r="E1431" s="330">
        <v>0.625</v>
      </c>
      <c r="F1431" s="331" t="s">
        <v>143</v>
      </c>
      <c r="G1431" s="159" t="s">
        <v>23</v>
      </c>
      <c r="H1431" s="21" t="s">
        <v>352</v>
      </c>
      <c r="I1431" s="21" t="s">
        <v>352</v>
      </c>
      <c r="J1431" s="377" t="s">
        <v>352</v>
      </c>
      <c r="K1431" s="353" t="s">
        <v>352</v>
      </c>
      <c r="L1431" s="393"/>
      <c r="M1431" s="393"/>
      <c r="N1431" s="393"/>
      <c r="O1431" s="393"/>
      <c r="P1431" s="393"/>
      <c r="Q1431" s="393"/>
      <c r="R1431" s="393"/>
      <c r="S1431" s="393"/>
      <c r="T1431" s="393"/>
      <c r="U1431" s="393"/>
      <c r="V1431" s="393"/>
      <c r="W1431" s="393"/>
      <c r="X1431" s="393"/>
      <c r="Y1431" s="393"/>
      <c r="Z1431" s="393"/>
      <c r="AA1431" s="347"/>
      <c r="AB1431" s="347"/>
      <c r="AC1431" s="347"/>
      <c r="AD1431" s="347"/>
      <c r="AE1431" s="347"/>
      <c r="AF1431" s="347"/>
      <c r="AG1431" s="347"/>
      <c r="AH1431" s="347"/>
    </row>
    <row r="1432" spans="1:34" s="158" customFormat="1" ht="15" customHeight="1">
      <c r="A1432" s="329">
        <v>34079686</v>
      </c>
      <c r="B1432" s="329" t="s">
        <v>11</v>
      </c>
      <c r="C1432" s="329" t="s">
        <v>1346</v>
      </c>
      <c r="D1432" s="332">
        <v>45548</v>
      </c>
      <c r="E1432" s="330">
        <v>0.83333333333333337</v>
      </c>
      <c r="F1432" s="331" t="s">
        <v>157</v>
      </c>
      <c r="G1432" s="159" t="s">
        <v>23</v>
      </c>
      <c r="H1432" s="21" t="s">
        <v>352</v>
      </c>
      <c r="I1432" s="21" t="s">
        <v>352</v>
      </c>
      <c r="J1432" s="377" t="s">
        <v>352</v>
      </c>
      <c r="K1432" s="353" t="s">
        <v>352</v>
      </c>
      <c r="L1432" s="393"/>
      <c r="M1432" s="393"/>
      <c r="N1432" s="393"/>
      <c r="O1432" s="393"/>
      <c r="P1432" s="393"/>
      <c r="Q1432" s="393"/>
      <c r="R1432" s="393"/>
      <c r="S1432" s="393"/>
      <c r="T1432" s="393"/>
      <c r="U1432" s="393"/>
      <c r="V1432" s="393"/>
      <c r="W1432" s="393"/>
      <c r="X1432" s="393"/>
      <c r="Y1432" s="393"/>
      <c r="Z1432" s="393"/>
      <c r="AA1432" s="347"/>
      <c r="AB1432" s="347"/>
      <c r="AC1432" s="347"/>
      <c r="AD1432" s="347"/>
      <c r="AE1432" s="347"/>
      <c r="AF1432" s="347"/>
      <c r="AG1432" s="347"/>
      <c r="AH1432" s="347"/>
    </row>
    <row r="1433" spans="1:34" s="158" customFormat="1" ht="15" customHeight="1">
      <c r="A1433" s="329">
        <v>34099106</v>
      </c>
      <c r="B1433" s="329" t="s">
        <v>15</v>
      </c>
      <c r="C1433" s="329" t="s">
        <v>1388</v>
      </c>
      <c r="D1433" s="333">
        <v>45578</v>
      </c>
      <c r="E1433" s="330">
        <v>0.375</v>
      </c>
      <c r="F1433" s="331" t="s">
        <v>143</v>
      </c>
      <c r="G1433" s="159" t="s">
        <v>23</v>
      </c>
      <c r="H1433" s="21" t="s">
        <v>352</v>
      </c>
      <c r="I1433" s="21" t="s">
        <v>352</v>
      </c>
      <c r="J1433" s="377" t="s">
        <v>352</v>
      </c>
      <c r="K1433" s="353" t="s">
        <v>352</v>
      </c>
      <c r="L1433" s="393"/>
      <c r="M1433" s="393"/>
      <c r="N1433" s="393"/>
      <c r="O1433" s="393"/>
      <c r="P1433" s="393"/>
      <c r="Q1433" s="393"/>
      <c r="R1433" s="393"/>
      <c r="S1433" s="393"/>
      <c r="T1433" s="393"/>
      <c r="U1433" s="393"/>
      <c r="V1433" s="393"/>
      <c r="W1433" s="393"/>
      <c r="X1433" s="393"/>
      <c r="Y1433" s="393"/>
      <c r="Z1433" s="393"/>
      <c r="AA1433" s="347"/>
      <c r="AB1433" s="347"/>
      <c r="AC1433" s="347"/>
      <c r="AD1433" s="347"/>
      <c r="AE1433" s="347"/>
      <c r="AF1433" s="347"/>
      <c r="AG1433" s="347"/>
      <c r="AH1433" s="347"/>
    </row>
    <row r="1434" spans="1:34" s="158" customFormat="1" ht="15" customHeight="1">
      <c r="A1434" s="329">
        <v>34131893</v>
      </c>
      <c r="B1434" s="329" t="s">
        <v>121</v>
      </c>
      <c r="C1434" s="329" t="s">
        <v>839</v>
      </c>
      <c r="D1434" s="333">
        <v>45584</v>
      </c>
      <c r="E1434" s="330">
        <v>0.70833333333333337</v>
      </c>
      <c r="F1434" s="331" t="s">
        <v>157</v>
      </c>
      <c r="G1434" s="159" t="s">
        <v>23</v>
      </c>
      <c r="H1434" s="21" t="s">
        <v>352</v>
      </c>
      <c r="I1434" s="21" t="s">
        <v>352</v>
      </c>
      <c r="J1434" s="377" t="s">
        <v>352</v>
      </c>
      <c r="K1434" s="353" t="s">
        <v>352</v>
      </c>
      <c r="L1434" s="393"/>
      <c r="M1434" s="393"/>
      <c r="N1434" s="393"/>
      <c r="O1434" s="393"/>
      <c r="P1434" s="393"/>
      <c r="Q1434" s="393"/>
      <c r="R1434" s="393"/>
      <c r="S1434" s="393"/>
      <c r="T1434" s="393"/>
      <c r="U1434" s="393"/>
      <c r="V1434" s="393"/>
      <c r="W1434" s="393"/>
      <c r="X1434" s="393"/>
      <c r="Y1434" s="393"/>
      <c r="Z1434" s="393"/>
      <c r="AA1434" s="347"/>
      <c r="AB1434" s="347"/>
      <c r="AC1434" s="347"/>
      <c r="AD1434" s="347"/>
      <c r="AE1434" s="347"/>
      <c r="AF1434" s="347"/>
      <c r="AG1434" s="347"/>
      <c r="AH1434" s="347"/>
    </row>
    <row r="1435" spans="1:34" s="158" customFormat="1" ht="15" customHeight="1">
      <c r="A1435" s="329">
        <v>34125313</v>
      </c>
      <c r="B1435" s="329" t="s">
        <v>15</v>
      </c>
      <c r="C1435" s="329" t="s">
        <v>247</v>
      </c>
      <c r="D1435" s="332">
        <v>45563</v>
      </c>
      <c r="E1435" s="330">
        <v>0.41666666666666669</v>
      </c>
      <c r="F1435" s="331" t="s">
        <v>143</v>
      </c>
      <c r="G1435" s="159" t="s">
        <v>23</v>
      </c>
      <c r="H1435" s="21" t="s">
        <v>352</v>
      </c>
      <c r="I1435" s="21" t="s">
        <v>352</v>
      </c>
      <c r="J1435" s="377" t="s">
        <v>352</v>
      </c>
      <c r="K1435" s="353" t="s">
        <v>352</v>
      </c>
      <c r="L1435" s="393"/>
      <c r="M1435" s="393"/>
      <c r="N1435" s="393"/>
      <c r="O1435" s="393"/>
      <c r="P1435" s="393"/>
      <c r="Q1435" s="393"/>
      <c r="R1435" s="393"/>
      <c r="S1435" s="393"/>
      <c r="T1435" s="393"/>
      <c r="U1435" s="393"/>
      <c r="V1435" s="393"/>
      <c r="W1435" s="393"/>
      <c r="X1435" s="393"/>
      <c r="Y1435" s="393"/>
      <c r="Z1435" s="393"/>
      <c r="AA1435" s="347"/>
      <c r="AB1435" s="347"/>
      <c r="AC1435" s="347"/>
      <c r="AD1435" s="347"/>
      <c r="AE1435" s="347"/>
      <c r="AF1435" s="347"/>
      <c r="AG1435" s="347"/>
      <c r="AH1435" s="347"/>
    </row>
    <row r="1436" spans="1:34" s="158" customFormat="1" ht="15" customHeight="1">
      <c r="A1436" s="329">
        <v>34122998</v>
      </c>
      <c r="B1436" s="329" t="s">
        <v>121</v>
      </c>
      <c r="C1436" s="329" t="s">
        <v>1389</v>
      </c>
      <c r="D1436" s="332">
        <v>45571</v>
      </c>
      <c r="E1436" s="330">
        <v>0.66666666666666663</v>
      </c>
      <c r="F1436" s="331" t="s">
        <v>180</v>
      </c>
      <c r="G1436" s="159" t="s">
        <v>23</v>
      </c>
      <c r="H1436" s="21" t="s">
        <v>352</v>
      </c>
      <c r="I1436" s="21" t="s">
        <v>352</v>
      </c>
      <c r="J1436" s="377" t="s">
        <v>352</v>
      </c>
      <c r="K1436" s="353" t="s">
        <v>352</v>
      </c>
      <c r="L1436" s="393"/>
      <c r="M1436" s="393"/>
      <c r="N1436" s="393"/>
      <c r="O1436" s="393"/>
      <c r="P1436" s="393"/>
      <c r="Q1436" s="393"/>
      <c r="R1436" s="393"/>
      <c r="S1436" s="393"/>
      <c r="T1436" s="393"/>
      <c r="U1436" s="393"/>
      <c r="V1436" s="393"/>
      <c r="W1436" s="393"/>
      <c r="X1436" s="393"/>
      <c r="Y1436" s="393"/>
      <c r="Z1436" s="393"/>
      <c r="AA1436" s="347"/>
      <c r="AB1436" s="347"/>
      <c r="AC1436" s="347"/>
      <c r="AD1436" s="347"/>
      <c r="AE1436" s="347"/>
      <c r="AF1436" s="347"/>
      <c r="AG1436" s="347"/>
      <c r="AH1436" s="347"/>
    </row>
    <row r="1437" spans="1:34" s="158" customFormat="1" ht="15" customHeight="1">
      <c r="A1437" s="329">
        <v>34140138</v>
      </c>
      <c r="B1437" s="329" t="s">
        <v>15</v>
      </c>
      <c r="C1437" s="329" t="s">
        <v>233</v>
      </c>
      <c r="D1437" s="332">
        <v>45570</v>
      </c>
      <c r="E1437" s="330">
        <v>0.33333333333333331</v>
      </c>
      <c r="F1437" s="331" t="s">
        <v>143</v>
      </c>
      <c r="G1437" s="159" t="s">
        <v>23</v>
      </c>
      <c r="H1437" s="21" t="s">
        <v>352</v>
      </c>
      <c r="I1437" s="21" t="s">
        <v>352</v>
      </c>
      <c r="J1437" s="377" t="s">
        <v>352</v>
      </c>
      <c r="K1437" s="353" t="s">
        <v>352</v>
      </c>
      <c r="L1437" s="393"/>
      <c r="M1437" s="393"/>
      <c r="N1437" s="393"/>
      <c r="O1437" s="393"/>
      <c r="P1437" s="393"/>
      <c r="Q1437" s="393"/>
      <c r="R1437" s="393"/>
      <c r="S1437" s="393"/>
      <c r="T1437" s="393"/>
      <c r="U1437" s="393"/>
      <c r="V1437" s="393"/>
      <c r="W1437" s="393"/>
      <c r="X1437" s="393"/>
      <c r="Y1437" s="393"/>
      <c r="Z1437" s="393"/>
      <c r="AA1437" s="347"/>
      <c r="AB1437" s="347"/>
      <c r="AC1437" s="347"/>
      <c r="AD1437" s="347"/>
      <c r="AE1437" s="347"/>
      <c r="AF1437" s="347"/>
      <c r="AG1437" s="347"/>
      <c r="AH1437" s="347"/>
    </row>
    <row r="1438" spans="1:34" s="158" customFormat="1" ht="15" customHeight="1">
      <c r="A1438" s="329">
        <v>34124915</v>
      </c>
      <c r="B1438" s="329" t="s">
        <v>15</v>
      </c>
      <c r="C1438" s="329" t="s">
        <v>1390</v>
      </c>
      <c r="D1438" s="332">
        <v>45528</v>
      </c>
      <c r="E1438" s="330">
        <v>0.66666666666666663</v>
      </c>
      <c r="F1438" s="331" t="s">
        <v>143</v>
      </c>
      <c r="G1438" s="159" t="s">
        <v>23</v>
      </c>
      <c r="H1438" s="331" t="s">
        <v>792</v>
      </c>
      <c r="I1438" s="21" t="s">
        <v>352</v>
      </c>
      <c r="J1438" s="377" t="s">
        <v>352</v>
      </c>
      <c r="K1438" s="353" t="s">
        <v>352</v>
      </c>
      <c r="L1438" s="393"/>
      <c r="M1438" s="393"/>
      <c r="N1438" s="393"/>
      <c r="O1438" s="393"/>
      <c r="P1438" s="393"/>
      <c r="Q1438" s="393"/>
      <c r="R1438" s="393"/>
      <c r="S1438" s="393"/>
      <c r="T1438" s="393"/>
      <c r="U1438" s="393"/>
      <c r="V1438" s="393"/>
      <c r="W1438" s="393"/>
      <c r="X1438" s="393"/>
      <c r="Y1438" s="393"/>
      <c r="Z1438" s="393"/>
      <c r="AA1438" s="347"/>
      <c r="AB1438" s="347"/>
      <c r="AC1438" s="347"/>
      <c r="AD1438" s="347"/>
      <c r="AE1438" s="347"/>
      <c r="AF1438" s="347"/>
      <c r="AG1438" s="347"/>
      <c r="AH1438" s="347"/>
    </row>
    <row r="1439" spans="1:34" s="158" customFormat="1" ht="15" customHeight="1">
      <c r="A1439" s="329">
        <v>34117951</v>
      </c>
      <c r="B1439" s="329" t="s">
        <v>24</v>
      </c>
      <c r="C1439" s="329" t="s">
        <v>1391</v>
      </c>
      <c r="D1439" s="332">
        <v>45520</v>
      </c>
      <c r="E1439" s="330">
        <v>0.58333333333333337</v>
      </c>
      <c r="F1439" s="331" t="s">
        <v>143</v>
      </c>
      <c r="G1439" s="159" t="s">
        <v>23</v>
      </c>
      <c r="H1439" s="331" t="s">
        <v>792</v>
      </c>
      <c r="I1439" s="21" t="s">
        <v>352</v>
      </c>
      <c r="J1439" s="377" t="s">
        <v>352</v>
      </c>
      <c r="K1439" s="353" t="s">
        <v>352</v>
      </c>
      <c r="L1439" s="393"/>
      <c r="M1439" s="393"/>
      <c r="N1439" s="393"/>
      <c r="O1439" s="393"/>
      <c r="P1439" s="393"/>
      <c r="Q1439" s="393"/>
      <c r="R1439" s="393"/>
      <c r="S1439" s="393"/>
      <c r="T1439" s="393"/>
      <c r="U1439" s="393"/>
      <c r="V1439" s="393"/>
      <c r="W1439" s="393"/>
      <c r="X1439" s="393"/>
      <c r="Y1439" s="393"/>
      <c r="Z1439" s="393"/>
      <c r="AA1439" s="347"/>
      <c r="AB1439" s="347"/>
      <c r="AC1439" s="347"/>
      <c r="AD1439" s="347"/>
      <c r="AE1439" s="347"/>
      <c r="AF1439" s="347"/>
      <c r="AG1439" s="347"/>
      <c r="AH1439" s="347"/>
    </row>
    <row r="1440" spans="1:34" s="158" customFormat="1" ht="15" customHeight="1">
      <c r="A1440" s="329">
        <v>34151488</v>
      </c>
      <c r="B1440" s="329" t="s">
        <v>831</v>
      </c>
      <c r="C1440" s="329" t="s">
        <v>1392</v>
      </c>
      <c r="D1440" s="332">
        <v>45559</v>
      </c>
      <c r="E1440" s="330">
        <v>0.70833333333333337</v>
      </c>
      <c r="F1440" s="331" t="s">
        <v>143</v>
      </c>
      <c r="G1440" s="159" t="s">
        <v>23</v>
      </c>
      <c r="H1440" s="21" t="s">
        <v>352</v>
      </c>
      <c r="I1440" s="21" t="s">
        <v>352</v>
      </c>
      <c r="J1440" s="377" t="s">
        <v>352</v>
      </c>
      <c r="K1440" s="353" t="s">
        <v>352</v>
      </c>
      <c r="L1440" s="393"/>
      <c r="M1440" s="393"/>
      <c r="N1440" s="393"/>
      <c r="O1440" s="393"/>
      <c r="P1440" s="393"/>
      <c r="Q1440" s="393"/>
      <c r="R1440" s="393"/>
      <c r="S1440" s="393"/>
      <c r="T1440" s="393"/>
      <c r="U1440" s="393"/>
      <c r="V1440" s="393"/>
      <c r="W1440" s="393"/>
      <c r="X1440" s="393"/>
      <c r="Y1440" s="393"/>
      <c r="Z1440" s="393"/>
      <c r="AA1440" s="347"/>
      <c r="AB1440" s="347"/>
      <c r="AC1440" s="347"/>
      <c r="AD1440" s="347"/>
      <c r="AE1440" s="347"/>
      <c r="AF1440" s="347"/>
      <c r="AG1440" s="347"/>
      <c r="AH1440" s="347"/>
    </row>
    <row r="1441" spans="1:34" s="158" customFormat="1" ht="15" customHeight="1">
      <c r="A1441" s="329">
        <v>34145215</v>
      </c>
      <c r="B1441" s="329" t="s">
        <v>176</v>
      </c>
      <c r="C1441" s="329" t="s">
        <v>1393</v>
      </c>
      <c r="D1441" s="332">
        <v>45527</v>
      </c>
      <c r="E1441" s="330">
        <v>0.75</v>
      </c>
      <c r="F1441" s="331" t="s">
        <v>143</v>
      </c>
      <c r="G1441" s="159" t="s">
        <v>23</v>
      </c>
      <c r="H1441" s="331" t="s">
        <v>792</v>
      </c>
      <c r="I1441" s="21" t="s">
        <v>352</v>
      </c>
      <c r="J1441" s="377" t="s">
        <v>352</v>
      </c>
      <c r="K1441" s="353" t="s">
        <v>352</v>
      </c>
      <c r="L1441" s="393"/>
      <c r="M1441" s="393"/>
      <c r="N1441" s="393"/>
      <c r="O1441" s="393"/>
      <c r="P1441" s="393"/>
      <c r="Q1441" s="393"/>
      <c r="R1441" s="393"/>
      <c r="S1441" s="393"/>
      <c r="T1441" s="393"/>
      <c r="U1441" s="393"/>
      <c r="V1441" s="393"/>
      <c r="W1441" s="393"/>
      <c r="X1441" s="393"/>
      <c r="Y1441" s="393"/>
      <c r="Z1441" s="393"/>
      <c r="AA1441" s="347"/>
      <c r="AB1441" s="347"/>
      <c r="AC1441" s="347"/>
      <c r="AD1441" s="347"/>
      <c r="AE1441" s="347"/>
      <c r="AF1441" s="347"/>
      <c r="AG1441" s="347"/>
      <c r="AH1441" s="347"/>
    </row>
    <row r="1442" spans="1:34" s="158" customFormat="1" ht="15" customHeight="1">
      <c r="A1442" s="329">
        <v>34147546</v>
      </c>
      <c r="B1442" s="329" t="s">
        <v>15</v>
      </c>
      <c r="C1442" s="329" t="s">
        <v>1394</v>
      </c>
      <c r="D1442" s="332">
        <v>45564</v>
      </c>
      <c r="E1442" s="330">
        <v>0.58333333333333337</v>
      </c>
      <c r="F1442" s="331" t="s">
        <v>143</v>
      </c>
      <c r="G1442" s="159" t="s">
        <v>23</v>
      </c>
      <c r="H1442" s="21" t="s">
        <v>352</v>
      </c>
      <c r="I1442" s="21" t="s">
        <v>352</v>
      </c>
      <c r="J1442" s="377" t="s">
        <v>352</v>
      </c>
      <c r="K1442" s="353" t="s">
        <v>352</v>
      </c>
      <c r="L1442" s="393"/>
      <c r="M1442" s="393"/>
      <c r="N1442" s="393"/>
      <c r="O1442" s="393"/>
      <c r="P1442" s="393"/>
      <c r="Q1442" s="393"/>
      <c r="R1442" s="393"/>
      <c r="S1442" s="393"/>
      <c r="T1442" s="393"/>
      <c r="U1442" s="393"/>
      <c r="V1442" s="393"/>
      <c r="W1442" s="393"/>
      <c r="X1442" s="393"/>
      <c r="Y1442" s="393"/>
      <c r="Z1442" s="393"/>
      <c r="AA1442" s="347"/>
      <c r="AB1442" s="347"/>
      <c r="AC1442" s="347"/>
      <c r="AD1442" s="347"/>
      <c r="AE1442" s="347"/>
      <c r="AF1442" s="347"/>
      <c r="AG1442" s="347"/>
      <c r="AH1442" s="347"/>
    </row>
    <row r="1443" spans="1:34" s="158" customFormat="1" ht="15" customHeight="1">
      <c r="A1443" s="329">
        <v>34153374</v>
      </c>
      <c r="B1443" s="329" t="s">
        <v>176</v>
      </c>
      <c r="C1443" s="329" t="s">
        <v>1393</v>
      </c>
      <c r="D1443" s="332">
        <v>45551</v>
      </c>
      <c r="E1443" s="330">
        <v>0.70833333333333337</v>
      </c>
      <c r="F1443" s="331" t="s">
        <v>143</v>
      </c>
      <c r="G1443" s="159" t="s">
        <v>23</v>
      </c>
      <c r="H1443" s="21" t="s">
        <v>352</v>
      </c>
      <c r="I1443" s="21" t="s">
        <v>352</v>
      </c>
      <c r="J1443" s="377" t="s">
        <v>352</v>
      </c>
      <c r="K1443" s="353" t="s">
        <v>352</v>
      </c>
      <c r="L1443" s="393"/>
      <c r="M1443" s="393"/>
      <c r="N1443" s="393"/>
      <c r="O1443" s="393"/>
      <c r="P1443" s="393"/>
      <c r="Q1443" s="393"/>
      <c r="R1443" s="393"/>
      <c r="S1443" s="393"/>
      <c r="T1443" s="393"/>
      <c r="U1443" s="393"/>
      <c r="V1443" s="393"/>
      <c r="W1443" s="393"/>
      <c r="X1443" s="393"/>
      <c r="Y1443" s="393"/>
      <c r="Z1443" s="393"/>
      <c r="AA1443" s="347"/>
      <c r="AB1443" s="347"/>
      <c r="AC1443" s="347"/>
      <c r="AD1443" s="347"/>
      <c r="AE1443" s="347"/>
      <c r="AF1443" s="347"/>
      <c r="AG1443" s="347"/>
      <c r="AH1443" s="347"/>
    </row>
    <row r="1444" spans="1:34" s="158" customFormat="1" ht="15" customHeight="1">
      <c r="A1444" s="329">
        <v>34170068</v>
      </c>
      <c r="B1444" s="329" t="s">
        <v>11</v>
      </c>
      <c r="C1444" s="329" t="s">
        <v>1395</v>
      </c>
      <c r="D1444" s="332">
        <v>45531</v>
      </c>
      <c r="E1444" s="330">
        <v>0.875</v>
      </c>
      <c r="F1444" s="331" t="s">
        <v>180</v>
      </c>
      <c r="G1444" s="159" t="s">
        <v>23</v>
      </c>
      <c r="H1444" s="331" t="s">
        <v>792</v>
      </c>
      <c r="I1444" s="21" t="s">
        <v>352</v>
      </c>
      <c r="J1444" s="377" t="s">
        <v>352</v>
      </c>
      <c r="K1444" s="353" t="s">
        <v>352</v>
      </c>
      <c r="L1444" s="393"/>
      <c r="M1444" s="393"/>
      <c r="N1444" s="393"/>
      <c r="O1444" s="393"/>
      <c r="P1444" s="393"/>
      <c r="Q1444" s="393"/>
      <c r="R1444" s="393"/>
      <c r="S1444" s="393"/>
      <c r="T1444" s="393"/>
      <c r="U1444" s="393"/>
      <c r="V1444" s="393"/>
      <c r="W1444" s="393"/>
      <c r="X1444" s="393"/>
      <c r="Y1444" s="393"/>
      <c r="Z1444" s="393"/>
      <c r="AA1444" s="347"/>
      <c r="AB1444" s="347"/>
      <c r="AC1444" s="347"/>
      <c r="AD1444" s="347"/>
      <c r="AE1444" s="347"/>
      <c r="AF1444" s="347"/>
      <c r="AG1444" s="347"/>
      <c r="AH1444" s="347"/>
    </row>
    <row r="1445" spans="1:34" s="158" customFormat="1" ht="15" customHeight="1">
      <c r="A1445" s="329">
        <v>34170043</v>
      </c>
      <c r="B1445" s="329" t="s">
        <v>11</v>
      </c>
      <c r="C1445" s="329" t="s">
        <v>1396</v>
      </c>
      <c r="D1445" s="332">
        <v>45548</v>
      </c>
      <c r="E1445" s="330">
        <v>0.375</v>
      </c>
      <c r="F1445" s="331" t="s">
        <v>160</v>
      </c>
      <c r="G1445" s="159" t="s">
        <v>23</v>
      </c>
      <c r="H1445" s="21" t="s">
        <v>352</v>
      </c>
      <c r="I1445" s="21" t="s">
        <v>352</v>
      </c>
      <c r="J1445" s="377" t="s">
        <v>352</v>
      </c>
      <c r="K1445" s="353" t="s">
        <v>352</v>
      </c>
      <c r="L1445" s="393"/>
      <c r="M1445" s="393"/>
      <c r="N1445" s="393"/>
      <c r="O1445" s="393"/>
      <c r="P1445" s="393"/>
      <c r="Q1445" s="393"/>
      <c r="R1445" s="393"/>
      <c r="S1445" s="393"/>
      <c r="T1445" s="393"/>
      <c r="U1445" s="393"/>
      <c r="V1445" s="393"/>
      <c r="W1445" s="393"/>
      <c r="X1445" s="393"/>
      <c r="Y1445" s="393"/>
      <c r="Z1445" s="393"/>
      <c r="AA1445" s="347"/>
      <c r="AB1445" s="347"/>
      <c r="AC1445" s="347"/>
      <c r="AD1445" s="347"/>
      <c r="AE1445" s="347"/>
      <c r="AF1445" s="347"/>
      <c r="AG1445" s="347"/>
      <c r="AH1445" s="347"/>
    </row>
    <row r="1446" spans="1:34" s="158" customFormat="1" ht="15" customHeight="1">
      <c r="A1446" s="239">
        <v>34181440</v>
      </c>
      <c r="B1446" s="239" t="s">
        <v>354</v>
      </c>
      <c r="C1446" s="239" t="s">
        <v>472</v>
      </c>
      <c r="D1446" s="19">
        <v>45581</v>
      </c>
      <c r="E1446" s="20">
        <v>0.625</v>
      </c>
      <c r="F1446" s="21" t="s">
        <v>143</v>
      </c>
      <c r="G1446" s="159" t="s">
        <v>23</v>
      </c>
      <c r="H1446" s="21" t="s">
        <v>352</v>
      </c>
      <c r="I1446" s="21" t="s">
        <v>352</v>
      </c>
      <c r="J1446" s="377" t="s">
        <v>352</v>
      </c>
      <c r="K1446" s="353" t="s">
        <v>352</v>
      </c>
      <c r="L1446" s="392"/>
      <c r="M1446" s="392"/>
      <c r="N1446" s="392"/>
      <c r="O1446" s="392"/>
      <c r="P1446" s="392"/>
      <c r="Q1446" s="392"/>
      <c r="R1446" s="392"/>
      <c r="S1446" s="392"/>
      <c r="T1446" s="392"/>
      <c r="U1446" s="392"/>
      <c r="V1446" s="392"/>
      <c r="W1446" s="392"/>
      <c r="X1446" s="392"/>
      <c r="Y1446" s="392"/>
      <c r="Z1446" s="392"/>
      <c r="AA1446" s="347"/>
      <c r="AB1446" s="347"/>
      <c r="AC1446" s="347"/>
      <c r="AD1446" s="347"/>
      <c r="AE1446" s="347"/>
      <c r="AF1446" s="347"/>
      <c r="AG1446" s="347"/>
      <c r="AH1446" s="347"/>
    </row>
    <row r="1447" spans="1:34" s="158" customFormat="1" ht="15" customHeight="1">
      <c r="A1447" s="239">
        <v>34192979</v>
      </c>
      <c r="B1447" s="239" t="s">
        <v>434</v>
      </c>
      <c r="C1447" s="239" t="s">
        <v>1397</v>
      </c>
      <c r="D1447" s="19">
        <v>45582</v>
      </c>
      <c r="E1447" s="20">
        <v>0.41666666666666669</v>
      </c>
      <c r="F1447" s="21" t="s">
        <v>143</v>
      </c>
      <c r="G1447" s="159" t="s">
        <v>23</v>
      </c>
      <c r="H1447" s="21" t="s">
        <v>352</v>
      </c>
      <c r="I1447" s="21" t="s">
        <v>352</v>
      </c>
      <c r="J1447" s="377" t="s">
        <v>352</v>
      </c>
      <c r="K1447" s="353" t="s">
        <v>352</v>
      </c>
      <c r="L1447" s="392"/>
      <c r="M1447" s="392"/>
      <c r="N1447" s="392"/>
      <c r="O1447" s="392"/>
      <c r="P1447" s="392"/>
      <c r="Q1447" s="392"/>
      <c r="R1447" s="392"/>
      <c r="S1447" s="392"/>
      <c r="T1447" s="392"/>
      <c r="U1447" s="392"/>
      <c r="V1447" s="392"/>
      <c r="W1447" s="392"/>
      <c r="X1447" s="392"/>
      <c r="Y1447" s="392"/>
      <c r="Z1447" s="392"/>
      <c r="AA1447" s="347"/>
      <c r="AB1447" s="347"/>
      <c r="AC1447" s="347"/>
      <c r="AD1447" s="347"/>
      <c r="AE1447" s="347"/>
      <c r="AF1447" s="347"/>
      <c r="AG1447" s="347"/>
      <c r="AH1447" s="347"/>
    </row>
    <row r="1448" spans="1:34" s="158" customFormat="1" ht="15" customHeight="1">
      <c r="A1448" s="239">
        <v>34140843</v>
      </c>
      <c r="B1448" s="239" t="s">
        <v>354</v>
      </c>
      <c r="C1448" s="239" t="s">
        <v>348</v>
      </c>
      <c r="D1448" s="328">
        <v>45573</v>
      </c>
      <c r="E1448" s="20">
        <v>0.41666666666666669</v>
      </c>
      <c r="F1448" s="21" t="s">
        <v>143</v>
      </c>
      <c r="G1448" s="159" t="s">
        <v>23</v>
      </c>
      <c r="H1448" s="21" t="s">
        <v>352</v>
      </c>
      <c r="I1448" s="21" t="s">
        <v>352</v>
      </c>
      <c r="J1448" s="377" t="s">
        <v>352</v>
      </c>
      <c r="K1448" s="353" t="s">
        <v>352</v>
      </c>
      <c r="L1448" s="392"/>
      <c r="M1448" s="392"/>
      <c r="N1448" s="392"/>
      <c r="O1448" s="392"/>
      <c r="P1448" s="392"/>
      <c r="Q1448" s="392"/>
      <c r="R1448" s="392"/>
      <c r="S1448" s="392"/>
      <c r="T1448" s="392"/>
      <c r="U1448" s="392"/>
      <c r="V1448" s="392"/>
      <c r="W1448" s="392"/>
      <c r="X1448" s="392"/>
      <c r="Y1448" s="392"/>
      <c r="Z1448" s="392"/>
      <c r="AA1448" s="347"/>
      <c r="AB1448" s="347"/>
      <c r="AC1448" s="347"/>
      <c r="AD1448" s="347"/>
      <c r="AE1448" s="347"/>
      <c r="AF1448" s="347"/>
      <c r="AG1448" s="347"/>
      <c r="AH1448" s="347"/>
    </row>
    <row r="1449" spans="1:34" s="158" customFormat="1" ht="15" customHeight="1">
      <c r="A1449" s="239">
        <v>34207736</v>
      </c>
      <c r="B1449" s="239" t="s">
        <v>11</v>
      </c>
      <c r="C1449" s="239" t="s">
        <v>194</v>
      </c>
      <c r="D1449" s="19">
        <v>45584</v>
      </c>
      <c r="E1449" s="20">
        <v>0.41666666666666669</v>
      </c>
      <c r="F1449" s="21" t="s">
        <v>157</v>
      </c>
      <c r="G1449" s="159" t="s">
        <v>23</v>
      </c>
      <c r="H1449" s="21" t="s">
        <v>352</v>
      </c>
      <c r="I1449" s="21" t="s">
        <v>352</v>
      </c>
      <c r="J1449" s="377" t="s">
        <v>352</v>
      </c>
      <c r="K1449" s="353" t="s">
        <v>352</v>
      </c>
      <c r="L1449" s="392"/>
      <c r="M1449" s="392"/>
      <c r="N1449" s="392"/>
      <c r="O1449" s="392"/>
      <c r="P1449" s="392"/>
      <c r="Q1449" s="392"/>
      <c r="R1449" s="392"/>
      <c r="S1449" s="392"/>
      <c r="T1449" s="392"/>
      <c r="U1449" s="392"/>
      <c r="V1449" s="392"/>
      <c r="W1449" s="392"/>
      <c r="X1449" s="392"/>
      <c r="Y1449" s="392"/>
      <c r="Z1449" s="392"/>
      <c r="AA1449" s="347"/>
      <c r="AB1449" s="347"/>
      <c r="AC1449" s="347"/>
      <c r="AD1449" s="347"/>
      <c r="AE1449" s="347"/>
      <c r="AF1449" s="347"/>
      <c r="AG1449" s="347"/>
      <c r="AH1449" s="347"/>
    </row>
    <row r="1450" spans="1:34" s="158" customFormat="1" ht="14.25" customHeight="1">
      <c r="A1450" s="239">
        <v>34246223</v>
      </c>
      <c r="B1450" s="239" t="s">
        <v>121</v>
      </c>
      <c r="C1450" s="239" t="s">
        <v>1398</v>
      </c>
      <c r="D1450" s="19">
        <v>45582</v>
      </c>
      <c r="E1450" s="20">
        <v>0.75</v>
      </c>
      <c r="F1450" s="21" t="s">
        <v>180</v>
      </c>
      <c r="G1450" s="159" t="s">
        <v>23</v>
      </c>
      <c r="H1450" s="21" t="s">
        <v>352</v>
      </c>
      <c r="I1450" s="21" t="s">
        <v>352</v>
      </c>
      <c r="J1450" s="377" t="s">
        <v>352</v>
      </c>
      <c r="K1450" s="353" t="s">
        <v>352</v>
      </c>
      <c r="L1450" s="392"/>
      <c r="M1450" s="392"/>
      <c r="N1450" s="392"/>
      <c r="O1450" s="392"/>
      <c r="P1450" s="392"/>
      <c r="Q1450" s="392"/>
      <c r="R1450" s="392"/>
      <c r="S1450" s="392"/>
      <c r="T1450" s="392"/>
      <c r="U1450" s="392"/>
      <c r="V1450" s="392"/>
      <c r="W1450" s="392"/>
      <c r="X1450" s="392"/>
      <c r="Y1450" s="392"/>
      <c r="Z1450" s="392"/>
      <c r="AA1450" s="347"/>
      <c r="AB1450" s="347"/>
      <c r="AC1450" s="347"/>
      <c r="AD1450" s="347"/>
      <c r="AE1450" s="347"/>
      <c r="AF1450" s="347"/>
      <c r="AG1450" s="347"/>
      <c r="AH1450" s="347"/>
    </row>
    <row r="1451" spans="1:34" s="158" customFormat="1" ht="15" customHeight="1">
      <c r="A1451" s="239">
        <v>34249470</v>
      </c>
      <c r="B1451" s="239" t="s">
        <v>24</v>
      </c>
      <c r="C1451" s="239" t="s">
        <v>318</v>
      </c>
      <c r="D1451" s="328">
        <v>45561</v>
      </c>
      <c r="E1451" s="20">
        <v>0.33333333333333331</v>
      </c>
      <c r="F1451" s="21" t="s">
        <v>143</v>
      </c>
      <c r="G1451" s="159" t="s">
        <v>23</v>
      </c>
      <c r="H1451" s="21" t="s">
        <v>352</v>
      </c>
      <c r="I1451" s="21" t="s">
        <v>352</v>
      </c>
      <c r="J1451" s="377" t="s">
        <v>352</v>
      </c>
      <c r="K1451" s="353" t="s">
        <v>352</v>
      </c>
      <c r="L1451" s="392"/>
      <c r="M1451" s="392"/>
      <c r="N1451" s="392"/>
      <c r="O1451" s="392"/>
      <c r="P1451" s="392"/>
      <c r="Q1451" s="392"/>
      <c r="R1451" s="392"/>
      <c r="S1451" s="392"/>
      <c r="T1451" s="392"/>
      <c r="U1451" s="392"/>
      <c r="V1451" s="392"/>
      <c r="W1451" s="392"/>
      <c r="X1451" s="392"/>
      <c r="Y1451" s="392"/>
      <c r="Z1451" s="392"/>
      <c r="AA1451" s="347"/>
      <c r="AB1451" s="347"/>
      <c r="AC1451" s="347"/>
      <c r="AD1451" s="347"/>
      <c r="AE1451" s="347"/>
      <c r="AF1451" s="347"/>
      <c r="AG1451" s="347"/>
      <c r="AH1451" s="347"/>
    </row>
    <row r="1452" spans="1:34" s="158" customFormat="1" ht="15" customHeight="1">
      <c r="A1452" s="239">
        <v>34255248</v>
      </c>
      <c r="B1452" s="239" t="s">
        <v>221</v>
      </c>
      <c r="C1452" s="239" t="s">
        <v>1399</v>
      </c>
      <c r="D1452" s="328">
        <v>45599</v>
      </c>
      <c r="E1452" s="20">
        <v>0.70833333333333337</v>
      </c>
      <c r="F1452" s="21" t="s">
        <v>180</v>
      </c>
      <c r="G1452" s="159" t="s">
        <v>23</v>
      </c>
      <c r="H1452" s="21" t="s">
        <v>352</v>
      </c>
      <c r="I1452" s="21" t="s">
        <v>352</v>
      </c>
      <c r="J1452" s="377" t="s">
        <v>352</v>
      </c>
      <c r="K1452" s="353" t="s">
        <v>352</v>
      </c>
      <c r="L1452" s="392"/>
      <c r="M1452" s="392"/>
      <c r="N1452" s="392"/>
      <c r="O1452" s="392"/>
      <c r="P1452" s="392"/>
      <c r="Q1452" s="392"/>
      <c r="R1452" s="392"/>
      <c r="S1452" s="392"/>
      <c r="T1452" s="392"/>
      <c r="U1452" s="392"/>
      <c r="V1452" s="392"/>
      <c r="W1452" s="392"/>
      <c r="X1452" s="392"/>
      <c r="Y1452" s="392"/>
      <c r="Z1452" s="392"/>
      <c r="AA1452" s="347"/>
      <c r="AB1452" s="347"/>
      <c r="AC1452" s="347"/>
      <c r="AD1452" s="347"/>
      <c r="AE1452" s="347"/>
      <c r="AF1452" s="347"/>
      <c r="AG1452" s="347"/>
      <c r="AH1452" s="347"/>
    </row>
    <row r="1453" spans="1:34" s="158" customFormat="1" ht="15" customHeight="1">
      <c r="A1453" s="239">
        <v>34261387</v>
      </c>
      <c r="B1453" s="239" t="s">
        <v>15</v>
      </c>
      <c r="C1453" s="239" t="s">
        <v>1400</v>
      </c>
      <c r="D1453" s="19">
        <v>45591</v>
      </c>
      <c r="E1453" s="20">
        <v>0.5</v>
      </c>
      <c r="F1453" s="21" t="s">
        <v>180</v>
      </c>
      <c r="G1453" s="159" t="s">
        <v>23</v>
      </c>
      <c r="H1453" s="21" t="s">
        <v>352</v>
      </c>
      <c r="I1453" s="21" t="s">
        <v>352</v>
      </c>
      <c r="J1453" s="377" t="s">
        <v>352</v>
      </c>
      <c r="K1453" s="353" t="s">
        <v>352</v>
      </c>
      <c r="L1453" s="392"/>
      <c r="M1453" s="392"/>
      <c r="N1453" s="392"/>
      <c r="O1453" s="392"/>
      <c r="P1453" s="392"/>
      <c r="Q1453" s="392"/>
      <c r="R1453" s="392"/>
      <c r="S1453" s="392"/>
      <c r="T1453" s="392"/>
      <c r="U1453" s="392"/>
      <c r="V1453" s="392"/>
      <c r="W1453" s="392"/>
      <c r="X1453" s="392"/>
      <c r="Y1453" s="392"/>
      <c r="Z1453" s="392"/>
      <c r="AA1453" s="347"/>
      <c r="AB1453" s="347"/>
      <c r="AC1453" s="347"/>
      <c r="AD1453" s="347"/>
      <c r="AE1453" s="347"/>
      <c r="AF1453" s="347"/>
      <c r="AG1453" s="347"/>
      <c r="AH1453" s="347"/>
    </row>
    <row r="1454" spans="1:34" s="158" customFormat="1" ht="15" customHeight="1">
      <c r="A1454" s="239">
        <v>34262543</v>
      </c>
      <c r="B1454" s="239" t="s">
        <v>24</v>
      </c>
      <c r="C1454" s="239" t="s">
        <v>1401</v>
      </c>
      <c r="D1454" s="328">
        <v>45598</v>
      </c>
      <c r="E1454" s="20">
        <v>0.41666666666666669</v>
      </c>
      <c r="F1454" s="21" t="s">
        <v>160</v>
      </c>
      <c r="G1454" s="159" t="s">
        <v>23</v>
      </c>
      <c r="H1454" s="21" t="s">
        <v>352</v>
      </c>
      <c r="I1454" s="21" t="s">
        <v>352</v>
      </c>
      <c r="J1454" s="377" t="s">
        <v>352</v>
      </c>
      <c r="K1454" s="353" t="s">
        <v>352</v>
      </c>
      <c r="L1454" s="392"/>
      <c r="M1454" s="392"/>
      <c r="N1454" s="392"/>
      <c r="O1454" s="392"/>
      <c r="P1454" s="392"/>
      <c r="Q1454" s="392"/>
      <c r="R1454" s="392"/>
      <c r="S1454" s="392"/>
      <c r="T1454" s="392"/>
      <c r="U1454" s="392"/>
      <c r="V1454" s="392"/>
      <c r="W1454" s="392"/>
      <c r="X1454" s="392"/>
      <c r="Y1454" s="392"/>
      <c r="Z1454" s="392"/>
      <c r="AA1454" s="347"/>
      <c r="AB1454" s="347"/>
      <c r="AC1454" s="347"/>
      <c r="AD1454" s="347"/>
      <c r="AE1454" s="347"/>
      <c r="AF1454" s="347"/>
      <c r="AG1454" s="347"/>
      <c r="AH1454" s="347"/>
    </row>
    <row r="1455" spans="1:34" s="158" customFormat="1" ht="15" customHeight="1">
      <c r="A1455" s="334">
        <v>34275762</v>
      </c>
      <c r="B1455" s="334" t="s">
        <v>364</v>
      </c>
      <c r="C1455" s="334" t="s">
        <v>1402</v>
      </c>
      <c r="D1455" s="339">
        <v>45560</v>
      </c>
      <c r="E1455" s="335">
        <v>0.625</v>
      </c>
      <c r="F1455" s="336" t="s">
        <v>143</v>
      </c>
      <c r="G1455" s="159" t="s">
        <v>23</v>
      </c>
      <c r="H1455" s="336" t="s">
        <v>792</v>
      </c>
      <c r="I1455" s="21" t="s">
        <v>352</v>
      </c>
      <c r="J1455" s="377" t="s">
        <v>352</v>
      </c>
      <c r="K1455" s="353" t="s">
        <v>352</v>
      </c>
      <c r="L1455" s="346"/>
      <c r="M1455" s="346"/>
      <c r="N1455" s="346"/>
      <c r="O1455" s="346"/>
      <c r="P1455" s="346"/>
      <c r="Q1455" s="346"/>
      <c r="R1455" s="346"/>
      <c r="S1455" s="346"/>
      <c r="T1455" s="346"/>
      <c r="U1455" s="346"/>
      <c r="V1455" s="346"/>
      <c r="W1455" s="346"/>
      <c r="X1455" s="346"/>
      <c r="Y1455" s="346"/>
      <c r="Z1455" s="346"/>
      <c r="AA1455" s="347"/>
      <c r="AB1455" s="347"/>
      <c r="AC1455" s="347"/>
      <c r="AD1455" s="347"/>
      <c r="AE1455" s="347"/>
      <c r="AF1455" s="347"/>
      <c r="AG1455" s="347"/>
      <c r="AH1455" s="347"/>
    </row>
    <row r="1456" spans="1:34" s="158" customFormat="1" ht="15" customHeight="1">
      <c r="A1456" s="334">
        <v>34274907</v>
      </c>
      <c r="B1456" s="334" t="s">
        <v>964</v>
      </c>
      <c r="C1456" s="334" t="s">
        <v>1403</v>
      </c>
      <c r="D1456" s="339">
        <v>45540</v>
      </c>
      <c r="E1456" s="335">
        <v>0.66666666666666663</v>
      </c>
      <c r="F1456" s="336" t="s">
        <v>143</v>
      </c>
      <c r="G1456" s="159" t="s">
        <v>23</v>
      </c>
      <c r="H1456" s="336" t="s">
        <v>792</v>
      </c>
      <c r="I1456" s="21" t="s">
        <v>352</v>
      </c>
      <c r="J1456" s="377" t="s">
        <v>352</v>
      </c>
      <c r="K1456" s="353" t="s">
        <v>352</v>
      </c>
      <c r="L1456" s="346"/>
      <c r="M1456" s="346"/>
      <c r="N1456" s="346"/>
      <c r="O1456" s="346"/>
      <c r="P1456" s="346"/>
      <c r="Q1456" s="346"/>
      <c r="R1456" s="346"/>
      <c r="S1456" s="346"/>
      <c r="T1456" s="346"/>
      <c r="U1456" s="346"/>
      <c r="V1456" s="346"/>
      <c r="W1456" s="346"/>
      <c r="X1456" s="346"/>
      <c r="Y1456" s="346"/>
      <c r="Z1456" s="346"/>
      <c r="AA1456" s="347"/>
      <c r="AB1456" s="347"/>
      <c r="AC1456" s="347"/>
      <c r="AD1456" s="347"/>
      <c r="AE1456" s="347"/>
      <c r="AF1456" s="347"/>
      <c r="AG1456" s="347"/>
      <c r="AH1456" s="347"/>
    </row>
    <row r="1457" spans="1:34" s="158" customFormat="1" ht="15" customHeight="1">
      <c r="A1457" s="337">
        <v>34284668</v>
      </c>
      <c r="B1457" s="334" t="s">
        <v>15</v>
      </c>
      <c r="C1457" s="334" t="s">
        <v>1404</v>
      </c>
      <c r="D1457" s="339">
        <v>45599</v>
      </c>
      <c r="E1457" s="335">
        <v>0.41666666666666669</v>
      </c>
      <c r="F1457" s="336" t="s">
        <v>180</v>
      </c>
      <c r="G1457" s="159" t="s">
        <v>23</v>
      </c>
      <c r="H1457" s="21" t="s">
        <v>352</v>
      </c>
      <c r="I1457" s="21" t="s">
        <v>352</v>
      </c>
      <c r="J1457" s="377" t="s">
        <v>352</v>
      </c>
      <c r="K1457" s="353" t="s">
        <v>352</v>
      </c>
      <c r="L1457" s="346"/>
      <c r="M1457" s="346"/>
      <c r="N1457" s="346"/>
      <c r="O1457" s="346"/>
      <c r="P1457" s="346"/>
      <c r="Q1457" s="346"/>
      <c r="R1457" s="346"/>
      <c r="S1457" s="346"/>
      <c r="T1457" s="346"/>
      <c r="U1457" s="346"/>
      <c r="V1457" s="346"/>
      <c r="W1457" s="346"/>
      <c r="X1457" s="346"/>
      <c r="Y1457" s="346"/>
      <c r="Z1457" s="346"/>
      <c r="AA1457" s="347"/>
      <c r="AB1457" s="347"/>
      <c r="AC1457" s="347"/>
      <c r="AD1457" s="347"/>
      <c r="AE1457" s="347"/>
      <c r="AF1457" s="347"/>
      <c r="AG1457" s="347"/>
      <c r="AH1457" s="347"/>
    </row>
    <row r="1458" spans="1:34" s="158" customFormat="1" ht="15" customHeight="1">
      <c r="A1458" s="338">
        <v>34295444</v>
      </c>
      <c r="B1458" s="334" t="s">
        <v>221</v>
      </c>
      <c r="C1458" s="334" t="s">
        <v>1405</v>
      </c>
      <c r="D1458" s="339">
        <v>45597</v>
      </c>
      <c r="E1458" s="335">
        <v>0.83333333333333337</v>
      </c>
      <c r="F1458" s="336" t="s">
        <v>157</v>
      </c>
      <c r="G1458" s="159" t="s">
        <v>23</v>
      </c>
      <c r="H1458" s="21" t="s">
        <v>352</v>
      </c>
      <c r="I1458" s="21" t="s">
        <v>352</v>
      </c>
      <c r="J1458" s="377" t="s">
        <v>352</v>
      </c>
      <c r="K1458" s="353" t="s">
        <v>352</v>
      </c>
      <c r="L1458" s="346"/>
      <c r="M1458" s="346"/>
      <c r="N1458" s="346"/>
      <c r="O1458" s="346"/>
      <c r="P1458" s="346"/>
      <c r="Q1458" s="346"/>
      <c r="R1458" s="346"/>
      <c r="S1458" s="346"/>
      <c r="T1458" s="346"/>
      <c r="U1458" s="346"/>
      <c r="V1458" s="346"/>
      <c r="W1458" s="346"/>
      <c r="X1458" s="346"/>
      <c r="Y1458" s="346"/>
      <c r="Z1458" s="346"/>
      <c r="AA1458" s="347"/>
      <c r="AB1458" s="347"/>
      <c r="AC1458" s="347"/>
      <c r="AD1458" s="347"/>
      <c r="AE1458" s="347"/>
      <c r="AF1458" s="347"/>
      <c r="AG1458" s="347"/>
      <c r="AH1458" s="347"/>
    </row>
    <row r="1459" spans="1:34" s="158" customFormat="1" ht="15" customHeight="1">
      <c r="A1459" s="340">
        <v>34300984</v>
      </c>
      <c r="B1459" s="341" t="s">
        <v>15</v>
      </c>
      <c r="C1459" s="341" t="s">
        <v>1406</v>
      </c>
      <c r="D1459" s="342">
        <v>45584</v>
      </c>
      <c r="E1459" s="343">
        <v>0.54166666666666663</v>
      </c>
      <c r="F1459" s="344" t="s">
        <v>180</v>
      </c>
      <c r="G1459" s="179" t="s">
        <v>23</v>
      </c>
      <c r="H1459" s="21" t="s">
        <v>352</v>
      </c>
      <c r="I1459" s="345" t="s">
        <v>352</v>
      </c>
      <c r="J1459" s="378" t="s">
        <v>352</v>
      </c>
      <c r="K1459" s="353" t="s">
        <v>352</v>
      </c>
      <c r="L1459" s="346"/>
      <c r="M1459" s="346"/>
      <c r="N1459" s="346"/>
      <c r="O1459" s="346"/>
      <c r="P1459" s="346"/>
      <c r="Q1459" s="346"/>
      <c r="R1459" s="346"/>
      <c r="S1459" s="346"/>
      <c r="T1459" s="346"/>
      <c r="U1459" s="346"/>
      <c r="V1459" s="346"/>
      <c r="W1459" s="346"/>
      <c r="X1459" s="346"/>
      <c r="Y1459" s="346"/>
      <c r="Z1459" s="346"/>
      <c r="AA1459" s="347"/>
      <c r="AB1459" s="347"/>
      <c r="AC1459" s="347"/>
      <c r="AD1459" s="347"/>
      <c r="AE1459" s="347"/>
      <c r="AF1459" s="347"/>
      <c r="AG1459" s="347"/>
      <c r="AH1459" s="347"/>
    </row>
    <row r="1460" spans="1:34" s="347" customFormat="1" ht="15" customHeight="1">
      <c r="A1460" s="348">
        <v>34312281</v>
      </c>
      <c r="B1460" s="349" t="s">
        <v>24</v>
      </c>
      <c r="C1460" s="349" t="s">
        <v>341</v>
      </c>
      <c r="D1460" s="350">
        <v>45580</v>
      </c>
      <c r="E1460" s="351">
        <v>0.625</v>
      </c>
      <c r="F1460" s="352" t="s">
        <v>143</v>
      </c>
      <c r="G1460" s="169" t="s">
        <v>23</v>
      </c>
      <c r="H1460" s="21" t="s">
        <v>352</v>
      </c>
      <c r="I1460" s="353" t="s">
        <v>352</v>
      </c>
      <c r="J1460" s="379" t="s">
        <v>352</v>
      </c>
      <c r="K1460" s="353" t="s">
        <v>352</v>
      </c>
      <c r="L1460" s="346"/>
      <c r="M1460" s="346"/>
      <c r="N1460" s="346"/>
      <c r="O1460" s="346"/>
      <c r="P1460" s="346"/>
      <c r="Q1460" s="346"/>
      <c r="R1460" s="346"/>
      <c r="S1460" s="346"/>
      <c r="T1460" s="346"/>
      <c r="U1460" s="346"/>
      <c r="V1460" s="346"/>
      <c r="W1460" s="346"/>
      <c r="X1460" s="346"/>
      <c r="Y1460" s="346"/>
      <c r="Z1460" s="346"/>
    </row>
    <row r="1461" spans="1:34" s="347" customFormat="1" ht="15" customHeight="1">
      <c r="A1461" s="349">
        <v>34312942</v>
      </c>
      <c r="B1461" s="349" t="s">
        <v>24</v>
      </c>
      <c r="C1461" s="349" t="s">
        <v>308</v>
      </c>
      <c r="D1461" s="350">
        <v>45575</v>
      </c>
      <c r="E1461" s="351">
        <v>0.66666666666666663</v>
      </c>
      <c r="F1461" s="352" t="s">
        <v>143</v>
      </c>
      <c r="G1461" s="169" t="s">
        <v>23</v>
      </c>
      <c r="H1461" s="21" t="s">
        <v>352</v>
      </c>
      <c r="I1461" s="353" t="s">
        <v>352</v>
      </c>
      <c r="J1461" s="379" t="s">
        <v>352</v>
      </c>
      <c r="K1461" s="353" t="s">
        <v>352</v>
      </c>
      <c r="L1461" s="346"/>
      <c r="M1461" s="346"/>
      <c r="N1461" s="346"/>
      <c r="O1461" s="346"/>
      <c r="P1461" s="346"/>
      <c r="Q1461" s="346"/>
      <c r="R1461" s="346"/>
      <c r="S1461" s="346"/>
      <c r="T1461" s="346"/>
      <c r="U1461" s="346"/>
      <c r="V1461" s="346"/>
      <c r="W1461" s="346"/>
      <c r="X1461" s="346"/>
      <c r="Y1461" s="346"/>
      <c r="Z1461" s="346"/>
    </row>
    <row r="1462" spans="1:34" s="347" customFormat="1" ht="15" customHeight="1">
      <c r="A1462" s="349">
        <v>34313249</v>
      </c>
      <c r="B1462" s="349" t="s">
        <v>24</v>
      </c>
      <c r="C1462" s="349" t="s">
        <v>381</v>
      </c>
      <c r="D1462" s="350">
        <v>45596</v>
      </c>
      <c r="E1462" s="351">
        <v>0.625</v>
      </c>
      <c r="F1462" s="352" t="s">
        <v>143</v>
      </c>
      <c r="G1462" s="169" t="s">
        <v>23</v>
      </c>
      <c r="H1462" s="21" t="s">
        <v>352</v>
      </c>
      <c r="I1462" s="353" t="s">
        <v>352</v>
      </c>
      <c r="J1462" s="379" t="s">
        <v>352</v>
      </c>
      <c r="K1462" s="353" t="s">
        <v>352</v>
      </c>
      <c r="L1462" s="346"/>
      <c r="M1462" s="346"/>
      <c r="N1462" s="346"/>
      <c r="O1462" s="346"/>
      <c r="P1462" s="346"/>
      <c r="Q1462" s="346"/>
      <c r="R1462" s="346"/>
      <c r="S1462" s="346"/>
      <c r="T1462" s="346"/>
      <c r="U1462" s="346"/>
      <c r="V1462" s="346"/>
      <c r="W1462" s="346"/>
      <c r="X1462" s="346"/>
      <c r="Y1462" s="346"/>
      <c r="Z1462" s="346"/>
    </row>
    <row r="1463" spans="1:34" s="347" customFormat="1" ht="15" customHeight="1">
      <c r="A1463" s="349">
        <v>34320690</v>
      </c>
      <c r="B1463" s="349" t="s">
        <v>1290</v>
      </c>
      <c r="C1463" s="349" t="s">
        <v>1407</v>
      </c>
      <c r="D1463" s="350">
        <v>45578</v>
      </c>
      <c r="E1463" s="351">
        <v>0.75</v>
      </c>
      <c r="F1463" s="352" t="s">
        <v>143</v>
      </c>
      <c r="G1463" s="169" t="s">
        <v>23</v>
      </c>
      <c r="H1463" s="21" t="s">
        <v>352</v>
      </c>
      <c r="I1463" s="353" t="s">
        <v>352</v>
      </c>
      <c r="J1463" s="379" t="s">
        <v>352</v>
      </c>
      <c r="K1463" s="353" t="s">
        <v>352</v>
      </c>
      <c r="L1463" s="346"/>
      <c r="M1463" s="346"/>
      <c r="N1463" s="346"/>
      <c r="O1463" s="346"/>
      <c r="P1463" s="346"/>
      <c r="Q1463" s="346"/>
      <c r="R1463" s="346"/>
      <c r="S1463" s="346"/>
      <c r="T1463" s="346"/>
      <c r="U1463" s="346"/>
      <c r="V1463" s="346"/>
      <c r="W1463" s="346"/>
      <c r="X1463" s="346"/>
      <c r="Y1463" s="346"/>
      <c r="Z1463" s="346"/>
    </row>
    <row r="1464" spans="1:34" s="347" customFormat="1" ht="15" customHeight="1">
      <c r="A1464" s="349">
        <v>34321407</v>
      </c>
      <c r="B1464" s="349" t="s">
        <v>24</v>
      </c>
      <c r="C1464" s="349" t="s">
        <v>1408</v>
      </c>
      <c r="D1464" s="350">
        <v>45608</v>
      </c>
      <c r="E1464" s="351">
        <v>0.625</v>
      </c>
      <c r="F1464" s="352" t="s">
        <v>143</v>
      </c>
      <c r="G1464" s="169" t="s">
        <v>23</v>
      </c>
      <c r="H1464" s="21" t="s">
        <v>352</v>
      </c>
      <c r="I1464" s="353" t="s">
        <v>352</v>
      </c>
      <c r="J1464" s="379" t="s">
        <v>352</v>
      </c>
      <c r="K1464" s="353" t="s">
        <v>352</v>
      </c>
      <c r="L1464" s="346"/>
      <c r="M1464" s="346"/>
      <c r="N1464" s="346"/>
      <c r="O1464" s="346"/>
      <c r="P1464" s="346"/>
      <c r="Q1464" s="346"/>
      <c r="R1464" s="346"/>
      <c r="S1464" s="346"/>
      <c r="T1464" s="346"/>
      <c r="U1464" s="346"/>
      <c r="V1464" s="346"/>
      <c r="W1464" s="346"/>
      <c r="X1464" s="346"/>
      <c r="Y1464" s="346"/>
      <c r="Z1464" s="346"/>
    </row>
    <row r="1465" spans="1:34" s="158" customFormat="1" ht="15" customHeight="1">
      <c r="A1465" s="334">
        <v>34340664</v>
      </c>
      <c r="B1465" s="334" t="s">
        <v>15</v>
      </c>
      <c r="C1465" s="334" t="s">
        <v>618</v>
      </c>
      <c r="D1465" s="354">
        <v>45612</v>
      </c>
      <c r="E1465" s="335">
        <v>0.45833333333333331</v>
      </c>
      <c r="F1465" s="336" t="s">
        <v>143</v>
      </c>
      <c r="G1465" s="159" t="s">
        <v>23</v>
      </c>
      <c r="H1465" s="21" t="s">
        <v>352</v>
      </c>
      <c r="I1465" s="353" t="s">
        <v>352</v>
      </c>
      <c r="J1465" s="379" t="s">
        <v>352</v>
      </c>
      <c r="K1465" s="353" t="s">
        <v>352</v>
      </c>
      <c r="L1465" s="346"/>
      <c r="M1465" s="346"/>
      <c r="N1465" s="346"/>
      <c r="O1465" s="346"/>
      <c r="P1465" s="346"/>
      <c r="Q1465" s="346"/>
      <c r="R1465" s="346"/>
      <c r="S1465" s="346"/>
      <c r="T1465" s="346"/>
      <c r="U1465" s="346"/>
      <c r="V1465" s="346"/>
      <c r="W1465" s="346"/>
      <c r="X1465" s="346"/>
      <c r="Y1465" s="346"/>
      <c r="Z1465" s="346"/>
      <c r="AA1465" s="347"/>
      <c r="AB1465" s="347"/>
      <c r="AC1465" s="347"/>
      <c r="AD1465" s="347"/>
      <c r="AE1465" s="347"/>
      <c r="AF1465" s="347"/>
      <c r="AG1465" s="347"/>
      <c r="AH1465" s="347"/>
    </row>
    <row r="1466" spans="1:34" s="158" customFormat="1" ht="15" customHeight="1">
      <c r="A1466" s="334">
        <v>34360715</v>
      </c>
      <c r="B1466" s="334" t="s">
        <v>11</v>
      </c>
      <c r="C1466" s="334" t="s">
        <v>288</v>
      </c>
      <c r="D1466" s="354">
        <v>45596</v>
      </c>
      <c r="E1466" s="335">
        <v>0.75</v>
      </c>
      <c r="F1466" s="336" t="s">
        <v>180</v>
      </c>
      <c r="G1466" s="159" t="s">
        <v>23</v>
      </c>
      <c r="H1466" s="21" t="s">
        <v>352</v>
      </c>
      <c r="I1466" s="353" t="s">
        <v>352</v>
      </c>
      <c r="J1466" s="379" t="s">
        <v>352</v>
      </c>
      <c r="K1466" s="353" t="s">
        <v>352</v>
      </c>
      <c r="L1466" s="346"/>
      <c r="M1466" s="346"/>
      <c r="N1466" s="346"/>
      <c r="O1466" s="346"/>
      <c r="P1466" s="346"/>
      <c r="Q1466" s="346"/>
      <c r="R1466" s="346"/>
      <c r="S1466" s="346"/>
      <c r="T1466" s="346"/>
      <c r="U1466" s="346"/>
      <c r="V1466" s="346"/>
      <c r="W1466" s="346"/>
      <c r="X1466" s="346"/>
      <c r="Y1466" s="346"/>
      <c r="Z1466" s="346"/>
      <c r="AA1466" s="347"/>
      <c r="AB1466" s="347"/>
      <c r="AC1466" s="347"/>
      <c r="AD1466" s="347"/>
      <c r="AE1466" s="347"/>
      <c r="AF1466" s="347"/>
      <c r="AG1466" s="347"/>
      <c r="AH1466" s="347"/>
    </row>
    <row r="1467" spans="1:34" s="158" customFormat="1" ht="15" customHeight="1">
      <c r="A1467" s="334">
        <v>34361468</v>
      </c>
      <c r="B1467" s="334" t="s">
        <v>15</v>
      </c>
      <c r="C1467" s="334" t="s">
        <v>1409</v>
      </c>
      <c r="D1467" s="354">
        <v>45612</v>
      </c>
      <c r="E1467" s="335">
        <v>0.41666666666666669</v>
      </c>
      <c r="F1467" s="336" t="s">
        <v>157</v>
      </c>
      <c r="G1467" s="159" t="s">
        <v>23</v>
      </c>
      <c r="H1467" s="21" t="s">
        <v>352</v>
      </c>
      <c r="I1467" s="353" t="s">
        <v>352</v>
      </c>
      <c r="J1467" s="379" t="s">
        <v>352</v>
      </c>
      <c r="K1467" s="353" t="s">
        <v>352</v>
      </c>
      <c r="L1467" s="346"/>
      <c r="M1467" s="346"/>
      <c r="N1467" s="346"/>
      <c r="O1467" s="346"/>
      <c r="P1467" s="346"/>
      <c r="Q1467" s="346"/>
      <c r="R1467" s="346"/>
      <c r="S1467" s="346"/>
      <c r="T1467" s="346"/>
      <c r="U1467" s="346"/>
      <c r="V1467" s="346"/>
      <c r="W1467" s="346"/>
      <c r="X1467" s="346"/>
      <c r="Y1467" s="346"/>
      <c r="Z1467" s="346"/>
      <c r="AA1467" s="347"/>
      <c r="AB1467" s="347"/>
      <c r="AC1467" s="347"/>
      <c r="AD1467" s="347"/>
      <c r="AE1467" s="347"/>
      <c r="AF1467" s="347"/>
      <c r="AG1467" s="347"/>
      <c r="AH1467" s="347"/>
    </row>
    <row r="1468" spans="1:34" s="158" customFormat="1" ht="15" customHeight="1">
      <c r="A1468" s="334">
        <v>34364081</v>
      </c>
      <c r="B1468" s="334" t="s">
        <v>132</v>
      </c>
      <c r="C1468" s="334" t="s">
        <v>304</v>
      </c>
      <c r="D1468" s="354">
        <v>45597</v>
      </c>
      <c r="E1468" s="335">
        <v>0.625</v>
      </c>
      <c r="F1468" s="336" t="s">
        <v>180</v>
      </c>
      <c r="G1468" s="159" t="s">
        <v>23</v>
      </c>
      <c r="H1468" s="21" t="s">
        <v>352</v>
      </c>
      <c r="I1468" s="353" t="s">
        <v>352</v>
      </c>
      <c r="J1468" s="379" t="s">
        <v>352</v>
      </c>
      <c r="K1468" s="353" t="s">
        <v>352</v>
      </c>
      <c r="L1468" s="346"/>
      <c r="M1468" s="346"/>
      <c r="N1468" s="346"/>
      <c r="O1468" s="346"/>
      <c r="P1468" s="346"/>
      <c r="Q1468" s="346"/>
      <c r="R1468" s="346"/>
      <c r="S1468" s="346"/>
      <c r="T1468" s="346"/>
      <c r="U1468" s="346"/>
      <c r="V1468" s="346"/>
      <c r="W1468" s="346"/>
      <c r="X1468" s="346"/>
      <c r="Y1468" s="346"/>
      <c r="Z1468" s="346"/>
      <c r="AA1468" s="347"/>
      <c r="AB1468" s="347"/>
      <c r="AC1468" s="347"/>
      <c r="AD1468" s="347"/>
      <c r="AE1468" s="347"/>
      <c r="AF1468" s="347"/>
      <c r="AG1468" s="347"/>
      <c r="AH1468" s="347"/>
    </row>
    <row r="1469" spans="1:34" s="158" customFormat="1" ht="15" customHeight="1">
      <c r="A1469" s="334">
        <v>34366146</v>
      </c>
      <c r="B1469" s="334" t="s">
        <v>11</v>
      </c>
      <c r="C1469" s="334" t="s">
        <v>1346</v>
      </c>
      <c r="D1469" s="354">
        <v>45582</v>
      </c>
      <c r="E1469" s="335">
        <v>0.875</v>
      </c>
      <c r="F1469" s="336" t="s">
        <v>157</v>
      </c>
      <c r="G1469" s="159" t="s">
        <v>23</v>
      </c>
      <c r="H1469" s="21" t="s">
        <v>352</v>
      </c>
      <c r="I1469" s="353" t="s">
        <v>352</v>
      </c>
      <c r="J1469" s="379" t="s">
        <v>352</v>
      </c>
      <c r="K1469" s="353" t="s">
        <v>352</v>
      </c>
      <c r="L1469" s="346"/>
      <c r="M1469" s="346"/>
      <c r="N1469" s="346"/>
      <c r="O1469" s="346"/>
      <c r="P1469" s="346"/>
      <c r="Q1469" s="346"/>
      <c r="R1469" s="346"/>
      <c r="S1469" s="346"/>
      <c r="T1469" s="346"/>
      <c r="U1469" s="346"/>
      <c r="V1469" s="346"/>
      <c r="W1469" s="346"/>
      <c r="X1469" s="346"/>
      <c r="Y1469" s="346"/>
      <c r="Z1469" s="346"/>
      <c r="AA1469" s="347"/>
      <c r="AB1469" s="347"/>
      <c r="AC1469" s="347"/>
      <c r="AD1469" s="347"/>
      <c r="AE1469" s="347"/>
      <c r="AF1469" s="347"/>
      <c r="AG1469" s="347"/>
      <c r="AH1469" s="347"/>
    </row>
    <row r="1470" spans="1:34" s="158" customFormat="1" ht="15" customHeight="1">
      <c r="A1470" s="334">
        <v>34392177</v>
      </c>
      <c r="B1470" s="334" t="s">
        <v>132</v>
      </c>
      <c r="C1470" s="334" t="s">
        <v>292</v>
      </c>
      <c r="D1470" s="339">
        <v>45598</v>
      </c>
      <c r="E1470" s="335">
        <v>0.45833333333333331</v>
      </c>
      <c r="F1470" s="336" t="s">
        <v>180</v>
      </c>
      <c r="G1470" s="159" t="s">
        <v>23</v>
      </c>
      <c r="H1470" s="21" t="s">
        <v>352</v>
      </c>
      <c r="I1470" s="353" t="s">
        <v>352</v>
      </c>
      <c r="J1470" s="379" t="s">
        <v>352</v>
      </c>
      <c r="K1470" s="353" t="s">
        <v>352</v>
      </c>
      <c r="L1470" s="346"/>
      <c r="M1470" s="346"/>
      <c r="N1470" s="346"/>
      <c r="O1470" s="346"/>
      <c r="P1470" s="346"/>
      <c r="Q1470" s="346"/>
      <c r="R1470" s="346"/>
      <c r="S1470" s="346"/>
      <c r="T1470" s="346"/>
      <c r="U1470" s="346"/>
      <c r="V1470" s="346"/>
      <c r="W1470" s="346"/>
      <c r="X1470" s="346"/>
      <c r="Y1470" s="346"/>
      <c r="Z1470" s="346"/>
      <c r="AA1470" s="347"/>
      <c r="AB1470" s="347"/>
      <c r="AC1470" s="347"/>
      <c r="AD1470" s="347"/>
      <c r="AE1470" s="347"/>
      <c r="AF1470" s="347"/>
      <c r="AG1470" s="347"/>
      <c r="AH1470" s="347"/>
    </row>
    <row r="1471" spans="1:34" s="158" customFormat="1" ht="15" customHeight="1">
      <c r="A1471" s="334">
        <v>34394207</v>
      </c>
      <c r="B1471" s="334" t="s">
        <v>15</v>
      </c>
      <c r="C1471" s="334" t="s">
        <v>424</v>
      </c>
      <c r="D1471" s="339">
        <v>45627</v>
      </c>
      <c r="E1471" s="335">
        <v>0.66666666666666663</v>
      </c>
      <c r="F1471" s="336" t="s">
        <v>143</v>
      </c>
      <c r="G1471" s="159" t="s">
        <v>23</v>
      </c>
      <c r="H1471" s="21" t="s">
        <v>352</v>
      </c>
      <c r="I1471" s="353" t="s">
        <v>352</v>
      </c>
      <c r="J1471" s="379" t="s">
        <v>352</v>
      </c>
      <c r="K1471" s="353" t="s">
        <v>352</v>
      </c>
      <c r="L1471" s="346"/>
      <c r="M1471" s="346"/>
      <c r="N1471" s="346"/>
      <c r="O1471" s="346"/>
      <c r="P1471" s="346"/>
      <c r="Q1471" s="346"/>
      <c r="R1471" s="346"/>
      <c r="S1471" s="346"/>
      <c r="T1471" s="346"/>
      <c r="U1471" s="346"/>
      <c r="V1471" s="346"/>
      <c r="W1471" s="346"/>
      <c r="X1471" s="346"/>
      <c r="Y1471" s="346"/>
      <c r="Z1471" s="346"/>
      <c r="AA1471" s="347"/>
      <c r="AB1471" s="347"/>
      <c r="AC1471" s="347"/>
      <c r="AD1471" s="347"/>
      <c r="AE1471" s="347"/>
      <c r="AF1471" s="347"/>
      <c r="AG1471" s="347"/>
      <c r="AH1471" s="347"/>
    </row>
    <row r="1472" spans="1:34" s="158" customFormat="1" ht="15" customHeight="1">
      <c r="A1472" s="334">
        <v>34396532</v>
      </c>
      <c r="B1472" s="334" t="s">
        <v>1359</v>
      </c>
      <c r="C1472" s="334" t="s">
        <v>1410</v>
      </c>
      <c r="D1472" s="354">
        <v>45612</v>
      </c>
      <c r="E1472" s="335">
        <v>0.45833333333333331</v>
      </c>
      <c r="F1472" s="336" t="s">
        <v>160</v>
      </c>
      <c r="G1472" s="159" t="s">
        <v>23</v>
      </c>
      <c r="H1472" s="21" t="s">
        <v>352</v>
      </c>
      <c r="I1472" s="353" t="s">
        <v>352</v>
      </c>
      <c r="J1472" s="379" t="s">
        <v>352</v>
      </c>
      <c r="K1472" s="353" t="s">
        <v>352</v>
      </c>
      <c r="L1472" s="346"/>
      <c r="M1472" s="346"/>
      <c r="N1472" s="346"/>
      <c r="O1472" s="346"/>
      <c r="P1472" s="346"/>
      <c r="Q1472" s="346"/>
      <c r="R1472" s="346"/>
      <c r="S1472" s="346"/>
      <c r="T1472" s="346"/>
      <c r="U1472" s="346"/>
      <c r="V1472" s="346"/>
      <c r="W1472" s="346"/>
      <c r="X1472" s="346"/>
      <c r="Y1472" s="346"/>
      <c r="Z1472" s="346"/>
      <c r="AA1472" s="347"/>
      <c r="AB1472" s="347"/>
      <c r="AC1472" s="347"/>
      <c r="AD1472" s="347"/>
      <c r="AE1472" s="347"/>
      <c r="AF1472" s="347"/>
      <c r="AG1472" s="347"/>
      <c r="AH1472" s="347"/>
    </row>
    <row r="1473" spans="1:34" s="158" customFormat="1" ht="15" customHeight="1">
      <c r="A1473" s="334">
        <v>34396833</v>
      </c>
      <c r="B1473" s="334" t="s">
        <v>15</v>
      </c>
      <c r="C1473" s="334" t="s">
        <v>380</v>
      </c>
      <c r="D1473" s="354">
        <v>45612</v>
      </c>
      <c r="E1473" s="335">
        <v>0.41666666666666669</v>
      </c>
      <c r="F1473" s="336" t="s">
        <v>143</v>
      </c>
      <c r="G1473" s="159" t="s">
        <v>23</v>
      </c>
      <c r="H1473" s="21" t="s">
        <v>352</v>
      </c>
      <c r="I1473" s="353" t="s">
        <v>352</v>
      </c>
      <c r="J1473" s="379" t="s">
        <v>352</v>
      </c>
      <c r="K1473" s="353" t="s">
        <v>352</v>
      </c>
      <c r="L1473" s="346"/>
      <c r="M1473" s="346"/>
      <c r="N1473" s="346"/>
      <c r="O1473" s="346"/>
      <c r="P1473" s="346"/>
      <c r="Q1473" s="346"/>
      <c r="R1473" s="346"/>
      <c r="S1473" s="346"/>
      <c r="T1473" s="346"/>
      <c r="U1473" s="346"/>
      <c r="V1473" s="346"/>
      <c r="W1473" s="346"/>
      <c r="X1473" s="346"/>
      <c r="Y1473" s="346"/>
      <c r="Z1473" s="346"/>
      <c r="AA1473" s="347"/>
      <c r="AB1473" s="347"/>
      <c r="AC1473" s="347"/>
      <c r="AD1473" s="347"/>
      <c r="AE1473" s="347"/>
      <c r="AF1473" s="347"/>
      <c r="AG1473" s="347"/>
      <c r="AH1473" s="347"/>
    </row>
    <row r="1474" spans="1:34" s="158" customFormat="1" ht="15" customHeight="1">
      <c r="A1474" s="334">
        <v>34397741</v>
      </c>
      <c r="B1474" s="334" t="s">
        <v>15</v>
      </c>
      <c r="C1474" s="334" t="s">
        <v>248</v>
      </c>
      <c r="D1474" s="354">
        <v>45626</v>
      </c>
      <c r="E1474" s="335">
        <v>0.375</v>
      </c>
      <c r="F1474" s="336" t="s">
        <v>143</v>
      </c>
      <c r="G1474" s="159" t="s">
        <v>23</v>
      </c>
      <c r="H1474" s="21" t="s">
        <v>352</v>
      </c>
      <c r="I1474" s="353" t="s">
        <v>352</v>
      </c>
      <c r="J1474" s="379" t="s">
        <v>352</v>
      </c>
      <c r="K1474" s="353" t="s">
        <v>352</v>
      </c>
      <c r="L1474" s="346"/>
      <c r="M1474" s="346"/>
      <c r="N1474" s="346"/>
      <c r="O1474" s="346"/>
      <c r="P1474" s="346"/>
      <c r="Q1474" s="346"/>
      <c r="R1474" s="346"/>
      <c r="S1474" s="346"/>
      <c r="T1474" s="346"/>
      <c r="U1474" s="346"/>
      <c r="V1474" s="346"/>
      <c r="W1474" s="346"/>
      <c r="X1474" s="346"/>
      <c r="Y1474" s="346"/>
      <c r="Z1474" s="346"/>
      <c r="AA1474" s="347"/>
      <c r="AB1474" s="347"/>
      <c r="AC1474" s="347"/>
      <c r="AD1474" s="347"/>
      <c r="AE1474" s="347"/>
      <c r="AF1474" s="347"/>
      <c r="AG1474" s="347"/>
      <c r="AH1474" s="347"/>
    </row>
    <row r="1475" spans="1:34" s="158" customFormat="1" ht="15" customHeight="1">
      <c r="A1475" s="334">
        <v>34402560</v>
      </c>
      <c r="B1475" s="334" t="s">
        <v>687</v>
      </c>
      <c r="C1475" s="334" t="s">
        <v>1411</v>
      </c>
      <c r="D1475" s="354">
        <v>45622</v>
      </c>
      <c r="E1475" s="335">
        <v>0.375</v>
      </c>
      <c r="F1475" s="336" t="s">
        <v>154</v>
      </c>
      <c r="G1475" s="159" t="s">
        <v>23</v>
      </c>
      <c r="H1475" s="21" t="s">
        <v>352</v>
      </c>
      <c r="I1475" s="353" t="s">
        <v>352</v>
      </c>
      <c r="J1475" s="379" t="s">
        <v>352</v>
      </c>
      <c r="K1475" s="353" t="s">
        <v>352</v>
      </c>
      <c r="L1475" s="346"/>
      <c r="M1475" s="346"/>
      <c r="N1475" s="346"/>
      <c r="O1475" s="346"/>
      <c r="P1475" s="346"/>
      <c r="Q1475" s="346"/>
      <c r="R1475" s="346"/>
      <c r="S1475" s="346"/>
      <c r="T1475" s="346"/>
      <c r="U1475" s="346"/>
      <c r="V1475" s="346"/>
      <c r="W1475" s="346"/>
      <c r="X1475" s="346"/>
      <c r="Y1475" s="346"/>
      <c r="Z1475" s="346"/>
      <c r="AA1475" s="347"/>
      <c r="AB1475" s="347"/>
      <c r="AC1475" s="347"/>
      <c r="AD1475" s="347"/>
      <c r="AE1475" s="347"/>
      <c r="AF1475" s="347"/>
      <c r="AG1475" s="347"/>
      <c r="AH1475" s="347"/>
    </row>
    <row r="1476" spans="1:34" s="158" customFormat="1" ht="15" customHeight="1">
      <c r="A1476" s="334">
        <v>34402843</v>
      </c>
      <c r="B1476" s="334" t="s">
        <v>24</v>
      </c>
      <c r="C1476" s="334" t="s">
        <v>1412</v>
      </c>
      <c r="D1476" s="339">
        <v>45628</v>
      </c>
      <c r="E1476" s="335">
        <v>0.41666666666666669</v>
      </c>
      <c r="F1476" s="336" t="s">
        <v>143</v>
      </c>
      <c r="G1476" s="159" t="s">
        <v>23</v>
      </c>
      <c r="H1476" s="21" t="s">
        <v>352</v>
      </c>
      <c r="I1476" s="353" t="s">
        <v>352</v>
      </c>
      <c r="J1476" s="379" t="s">
        <v>352</v>
      </c>
      <c r="K1476" s="353" t="s">
        <v>352</v>
      </c>
      <c r="L1476" s="346"/>
      <c r="M1476" s="346"/>
      <c r="N1476" s="346"/>
      <c r="O1476" s="346"/>
      <c r="P1476" s="346"/>
      <c r="Q1476" s="346"/>
      <c r="R1476" s="346"/>
      <c r="S1476" s="346"/>
      <c r="T1476" s="346"/>
      <c r="U1476" s="346"/>
      <c r="V1476" s="346"/>
      <c r="W1476" s="346"/>
      <c r="X1476" s="346"/>
      <c r="Y1476" s="346"/>
      <c r="Z1476" s="346"/>
      <c r="AA1476" s="347"/>
      <c r="AB1476" s="347"/>
      <c r="AC1476" s="347"/>
      <c r="AD1476" s="347"/>
      <c r="AE1476" s="347"/>
      <c r="AF1476" s="347"/>
      <c r="AG1476" s="347"/>
      <c r="AH1476" s="347"/>
    </row>
    <row r="1477" spans="1:34" s="158" customFormat="1" ht="15" customHeight="1">
      <c r="A1477" s="334">
        <v>34404088</v>
      </c>
      <c r="B1477" s="334" t="s">
        <v>24</v>
      </c>
      <c r="C1477" s="334" t="s">
        <v>428</v>
      </c>
      <c r="D1477" s="354">
        <v>45595</v>
      </c>
      <c r="E1477" s="335">
        <v>0.45833333333333331</v>
      </c>
      <c r="F1477" s="336" t="s">
        <v>143</v>
      </c>
      <c r="G1477" s="159" t="s">
        <v>23</v>
      </c>
      <c r="H1477" s="21" t="s">
        <v>352</v>
      </c>
      <c r="I1477" s="353" t="s">
        <v>352</v>
      </c>
      <c r="J1477" s="379" t="s">
        <v>352</v>
      </c>
      <c r="K1477" s="353" t="s">
        <v>352</v>
      </c>
      <c r="L1477" s="346"/>
      <c r="M1477" s="346"/>
      <c r="N1477" s="346"/>
      <c r="O1477" s="346"/>
      <c r="P1477" s="346"/>
      <c r="Q1477" s="346"/>
      <c r="R1477" s="346"/>
      <c r="S1477" s="346"/>
      <c r="T1477" s="346"/>
      <c r="U1477" s="346"/>
      <c r="V1477" s="346"/>
      <c r="W1477" s="346"/>
      <c r="X1477" s="346"/>
      <c r="Y1477" s="346"/>
      <c r="Z1477" s="346"/>
      <c r="AA1477" s="347"/>
      <c r="AB1477" s="347"/>
      <c r="AC1477" s="347"/>
      <c r="AD1477" s="347"/>
      <c r="AE1477" s="347"/>
      <c r="AF1477" s="347"/>
      <c r="AG1477" s="347"/>
      <c r="AH1477" s="347"/>
    </row>
    <row r="1478" spans="1:34" s="158" customFormat="1" ht="15" customHeight="1">
      <c r="A1478" s="334">
        <v>34405008</v>
      </c>
      <c r="B1478" s="334" t="s">
        <v>534</v>
      </c>
      <c r="C1478" s="334" t="s">
        <v>1413</v>
      </c>
      <c r="D1478" s="354">
        <v>45612</v>
      </c>
      <c r="E1478" s="335">
        <v>0.66666666666666663</v>
      </c>
      <c r="F1478" s="336" t="s">
        <v>180</v>
      </c>
      <c r="G1478" s="159" t="s">
        <v>23</v>
      </c>
      <c r="H1478" s="21" t="s">
        <v>352</v>
      </c>
      <c r="I1478" s="353" t="s">
        <v>352</v>
      </c>
      <c r="J1478" s="379" t="s">
        <v>352</v>
      </c>
      <c r="K1478" s="353" t="s">
        <v>352</v>
      </c>
      <c r="L1478" s="346"/>
      <c r="M1478" s="346"/>
      <c r="N1478" s="346"/>
      <c r="O1478" s="346"/>
      <c r="P1478" s="346"/>
      <c r="Q1478" s="346"/>
      <c r="R1478" s="346"/>
      <c r="S1478" s="346"/>
      <c r="T1478" s="346"/>
      <c r="U1478" s="346"/>
      <c r="V1478" s="346"/>
      <c r="W1478" s="346"/>
      <c r="X1478" s="346"/>
      <c r="Y1478" s="346"/>
      <c r="Z1478" s="346"/>
      <c r="AA1478" s="347"/>
      <c r="AB1478" s="347"/>
      <c r="AC1478" s="347"/>
      <c r="AD1478" s="347"/>
      <c r="AE1478" s="347"/>
      <c r="AF1478" s="347"/>
      <c r="AG1478" s="347"/>
      <c r="AH1478" s="347"/>
    </row>
    <row r="1479" spans="1:34" s="158" customFormat="1" ht="15" customHeight="1">
      <c r="A1479" s="239">
        <v>34408696</v>
      </c>
      <c r="B1479" s="239" t="s">
        <v>189</v>
      </c>
      <c r="C1479" s="239" t="s">
        <v>1414</v>
      </c>
      <c r="D1479" s="19">
        <v>45606</v>
      </c>
      <c r="E1479" s="20">
        <v>0.66666666666666663</v>
      </c>
      <c r="F1479" s="21" t="s">
        <v>157</v>
      </c>
      <c r="G1479" s="159" t="s">
        <v>23</v>
      </c>
      <c r="H1479" s="21" t="s">
        <v>352</v>
      </c>
      <c r="I1479" s="353" t="s">
        <v>352</v>
      </c>
      <c r="J1479" s="379" t="s">
        <v>352</v>
      </c>
      <c r="K1479" s="353" t="s">
        <v>352</v>
      </c>
      <c r="L1479" s="392"/>
      <c r="M1479" s="392"/>
      <c r="N1479" s="392"/>
      <c r="O1479" s="392"/>
      <c r="P1479" s="392"/>
      <c r="Q1479" s="392"/>
      <c r="R1479" s="392"/>
      <c r="S1479" s="392"/>
      <c r="T1479" s="392"/>
      <c r="U1479" s="392"/>
      <c r="V1479" s="392"/>
      <c r="W1479" s="392"/>
      <c r="X1479" s="392"/>
      <c r="Y1479" s="392"/>
      <c r="Z1479" s="392"/>
      <c r="AA1479" s="347"/>
      <c r="AB1479" s="347"/>
      <c r="AC1479" s="347"/>
      <c r="AD1479" s="347"/>
    </row>
    <row r="1480" spans="1:34" s="158" customFormat="1" ht="15" customHeight="1">
      <c r="A1480" s="239">
        <v>34437432</v>
      </c>
      <c r="B1480" s="239" t="s">
        <v>434</v>
      </c>
      <c r="C1480" s="239" t="s">
        <v>1415</v>
      </c>
      <c r="D1480" s="19">
        <v>45606</v>
      </c>
      <c r="E1480" s="20">
        <v>0.41666666666666669</v>
      </c>
      <c r="F1480" s="21" t="s">
        <v>143</v>
      </c>
      <c r="G1480" s="159" t="s">
        <v>23</v>
      </c>
      <c r="H1480" s="21" t="s">
        <v>352</v>
      </c>
      <c r="I1480" s="353" t="s">
        <v>352</v>
      </c>
      <c r="J1480" s="379" t="s">
        <v>352</v>
      </c>
      <c r="K1480" s="353" t="s">
        <v>352</v>
      </c>
      <c r="L1480" s="392"/>
      <c r="M1480" s="392"/>
      <c r="N1480" s="392"/>
      <c r="O1480" s="392"/>
      <c r="P1480" s="392"/>
      <c r="Q1480" s="392"/>
      <c r="R1480" s="392"/>
      <c r="S1480" s="392"/>
      <c r="T1480" s="392"/>
      <c r="U1480" s="392"/>
      <c r="V1480" s="392"/>
      <c r="W1480" s="392"/>
      <c r="X1480" s="392"/>
      <c r="Y1480" s="392"/>
      <c r="Z1480" s="392"/>
      <c r="AA1480" s="347"/>
      <c r="AB1480" s="347"/>
      <c r="AC1480" s="347"/>
      <c r="AD1480" s="347"/>
    </row>
    <row r="1481" spans="1:34" s="158" customFormat="1" ht="15" customHeight="1">
      <c r="A1481" s="239">
        <v>34440535</v>
      </c>
      <c r="B1481" s="239" t="s">
        <v>15</v>
      </c>
      <c r="C1481" s="239" t="s">
        <v>1416</v>
      </c>
      <c r="D1481" s="328">
        <v>45599</v>
      </c>
      <c r="E1481" s="20">
        <v>0.41666666666666669</v>
      </c>
      <c r="F1481" s="21" t="s">
        <v>143</v>
      </c>
      <c r="G1481" s="159" t="s">
        <v>23</v>
      </c>
      <c r="H1481" s="21" t="s">
        <v>352</v>
      </c>
      <c r="I1481" s="353" t="s">
        <v>352</v>
      </c>
      <c r="J1481" s="379" t="s">
        <v>352</v>
      </c>
      <c r="K1481" s="353" t="s">
        <v>352</v>
      </c>
      <c r="L1481" s="392"/>
      <c r="M1481" s="392"/>
      <c r="N1481" s="392"/>
      <c r="O1481" s="392"/>
      <c r="P1481" s="392"/>
      <c r="Q1481" s="392"/>
      <c r="R1481" s="392"/>
      <c r="S1481" s="392"/>
      <c r="T1481" s="392"/>
      <c r="U1481" s="392"/>
      <c r="V1481" s="392"/>
      <c r="W1481" s="392"/>
      <c r="X1481" s="392"/>
      <c r="Y1481" s="392"/>
      <c r="Z1481" s="392"/>
      <c r="AA1481" s="347"/>
      <c r="AB1481" s="347"/>
      <c r="AC1481" s="347"/>
      <c r="AD1481" s="347"/>
    </row>
    <row r="1482" spans="1:34" s="158" customFormat="1" ht="15" customHeight="1">
      <c r="A1482" s="239">
        <v>34454879</v>
      </c>
      <c r="B1482" s="239" t="s">
        <v>434</v>
      </c>
      <c r="C1482" s="239" t="s">
        <v>1417</v>
      </c>
      <c r="D1482" s="328">
        <v>45632</v>
      </c>
      <c r="E1482" s="20">
        <v>0.75</v>
      </c>
      <c r="F1482" s="21" t="s">
        <v>143</v>
      </c>
      <c r="G1482" s="159" t="s">
        <v>23</v>
      </c>
      <c r="H1482" s="21" t="s">
        <v>352</v>
      </c>
      <c r="I1482" s="353" t="s">
        <v>352</v>
      </c>
      <c r="J1482" s="379" t="s">
        <v>352</v>
      </c>
      <c r="K1482" s="353" t="s">
        <v>352</v>
      </c>
      <c r="L1482" s="392"/>
      <c r="M1482" s="392"/>
      <c r="N1482" s="392"/>
      <c r="O1482" s="392"/>
      <c r="P1482" s="392"/>
      <c r="Q1482" s="392"/>
      <c r="R1482" s="392"/>
      <c r="S1482" s="392"/>
      <c r="T1482" s="392"/>
      <c r="U1482" s="392"/>
      <c r="V1482" s="392"/>
      <c r="W1482" s="392"/>
      <c r="X1482" s="392"/>
      <c r="Y1482" s="392"/>
      <c r="Z1482" s="392"/>
      <c r="AA1482" s="347"/>
      <c r="AB1482" s="347"/>
      <c r="AC1482" s="347"/>
      <c r="AD1482" s="347"/>
    </row>
    <row r="1483" spans="1:34" s="158" customFormat="1" ht="15" customHeight="1">
      <c r="A1483" s="239">
        <v>34454690</v>
      </c>
      <c r="B1483" s="239" t="s">
        <v>15</v>
      </c>
      <c r="C1483" s="239" t="s">
        <v>1418</v>
      </c>
      <c r="D1483" s="328">
        <v>45627</v>
      </c>
      <c r="E1483" s="20">
        <v>0.41666666666666669</v>
      </c>
      <c r="F1483" s="21" t="s">
        <v>143</v>
      </c>
      <c r="G1483" s="159" t="s">
        <v>23</v>
      </c>
      <c r="H1483" s="21" t="s">
        <v>352</v>
      </c>
      <c r="I1483" s="353" t="s">
        <v>352</v>
      </c>
      <c r="J1483" s="379" t="s">
        <v>352</v>
      </c>
      <c r="K1483" s="353" t="s">
        <v>352</v>
      </c>
      <c r="L1483" s="392"/>
      <c r="M1483" s="392"/>
      <c r="N1483" s="392"/>
      <c r="O1483" s="392"/>
      <c r="P1483" s="392"/>
      <c r="Q1483" s="392"/>
      <c r="R1483" s="392"/>
      <c r="S1483" s="392"/>
      <c r="T1483" s="392"/>
      <c r="U1483" s="392"/>
      <c r="V1483" s="392"/>
      <c r="W1483" s="392"/>
      <c r="X1483" s="392"/>
      <c r="Y1483" s="392"/>
      <c r="Z1483" s="392"/>
      <c r="AA1483" s="347"/>
      <c r="AB1483" s="347"/>
      <c r="AC1483" s="347"/>
      <c r="AD1483" s="347"/>
    </row>
    <row r="1484" spans="1:34" s="158" customFormat="1" ht="15" customHeight="1">
      <c r="A1484" s="239">
        <v>34460600</v>
      </c>
      <c r="B1484" s="239" t="s">
        <v>24</v>
      </c>
      <c r="C1484" s="239" t="s">
        <v>1319</v>
      </c>
      <c r="D1484" s="19">
        <v>45636</v>
      </c>
      <c r="E1484" s="20">
        <v>0.625</v>
      </c>
      <c r="F1484" s="21" t="s">
        <v>143</v>
      </c>
      <c r="G1484" s="159" t="s">
        <v>23</v>
      </c>
      <c r="H1484" s="21" t="s">
        <v>352</v>
      </c>
      <c r="I1484" s="353" t="s">
        <v>352</v>
      </c>
      <c r="J1484" s="379" t="s">
        <v>352</v>
      </c>
      <c r="K1484" s="353" t="s">
        <v>352</v>
      </c>
      <c r="L1484" s="392"/>
      <c r="M1484" s="392"/>
      <c r="N1484" s="392"/>
      <c r="O1484" s="392"/>
      <c r="P1484" s="392"/>
      <c r="Q1484" s="392"/>
      <c r="R1484" s="392"/>
      <c r="S1484" s="392"/>
      <c r="T1484" s="392"/>
      <c r="U1484" s="392"/>
      <c r="V1484" s="392"/>
      <c r="W1484" s="392"/>
      <c r="X1484" s="392"/>
      <c r="Y1484" s="392"/>
      <c r="Z1484" s="392"/>
      <c r="AA1484" s="347"/>
      <c r="AB1484" s="347"/>
      <c r="AC1484" s="347"/>
      <c r="AD1484" s="347"/>
    </row>
    <row r="1485" spans="1:34" s="158" customFormat="1" ht="15" customHeight="1">
      <c r="A1485" s="239">
        <v>34461886</v>
      </c>
      <c r="B1485" s="239" t="s">
        <v>24</v>
      </c>
      <c r="C1485" s="239" t="s">
        <v>1419</v>
      </c>
      <c r="D1485" s="328">
        <v>45628</v>
      </c>
      <c r="E1485" s="20">
        <v>0.625</v>
      </c>
      <c r="F1485" s="21" t="s">
        <v>143</v>
      </c>
      <c r="G1485" s="159" t="s">
        <v>23</v>
      </c>
      <c r="H1485" s="21" t="s">
        <v>352</v>
      </c>
      <c r="I1485" s="353" t="s">
        <v>352</v>
      </c>
      <c r="J1485" s="379" t="s">
        <v>352</v>
      </c>
      <c r="K1485" s="353" t="s">
        <v>352</v>
      </c>
      <c r="L1485" s="392"/>
      <c r="M1485" s="392"/>
      <c r="N1485" s="392"/>
      <c r="O1485" s="392"/>
      <c r="P1485" s="392"/>
      <c r="Q1485" s="392"/>
      <c r="R1485" s="392"/>
      <c r="S1485" s="392"/>
      <c r="T1485" s="392"/>
      <c r="U1485" s="392"/>
      <c r="V1485" s="392"/>
      <c r="W1485" s="392"/>
      <c r="X1485" s="392"/>
      <c r="Y1485" s="392"/>
      <c r="Z1485" s="392"/>
      <c r="AA1485" s="347"/>
      <c r="AB1485" s="347"/>
      <c r="AC1485" s="347"/>
      <c r="AD1485" s="347"/>
    </row>
    <row r="1486" spans="1:34" s="158" customFormat="1" ht="15" customHeight="1">
      <c r="A1486" s="239">
        <v>34473965</v>
      </c>
      <c r="B1486" s="239" t="s">
        <v>15</v>
      </c>
      <c r="C1486" s="239" t="s">
        <v>1420</v>
      </c>
      <c r="D1486" s="19">
        <v>45626</v>
      </c>
      <c r="E1486" s="20">
        <v>0.375</v>
      </c>
      <c r="F1486" s="21" t="s">
        <v>143</v>
      </c>
      <c r="G1486" s="159" t="s">
        <v>23</v>
      </c>
      <c r="H1486" s="21" t="s">
        <v>352</v>
      </c>
      <c r="I1486" s="353" t="s">
        <v>352</v>
      </c>
      <c r="J1486" s="379" t="s">
        <v>352</v>
      </c>
      <c r="K1486" s="353" t="s">
        <v>352</v>
      </c>
      <c r="L1486" s="392"/>
      <c r="M1486" s="392"/>
      <c r="N1486" s="392"/>
      <c r="O1486" s="392"/>
      <c r="P1486" s="392"/>
      <c r="Q1486" s="392"/>
      <c r="R1486" s="392"/>
      <c r="S1486" s="392"/>
      <c r="T1486" s="392"/>
      <c r="U1486" s="392"/>
      <c r="V1486" s="392"/>
      <c r="W1486" s="392"/>
      <c r="X1486" s="392"/>
      <c r="Y1486" s="392"/>
      <c r="Z1486" s="392"/>
      <c r="AA1486" s="347"/>
      <c r="AB1486" s="347"/>
      <c r="AC1486" s="347"/>
      <c r="AD1486" s="347"/>
    </row>
    <row r="1487" spans="1:34" s="158" customFormat="1" ht="15" customHeight="1">
      <c r="A1487" s="239">
        <v>34474818</v>
      </c>
      <c r="B1487" s="239" t="s">
        <v>15</v>
      </c>
      <c r="C1487" s="239" t="s">
        <v>1421</v>
      </c>
      <c r="D1487" s="19">
        <v>45626</v>
      </c>
      <c r="E1487" s="20">
        <v>0.375</v>
      </c>
      <c r="F1487" s="21" t="s">
        <v>143</v>
      </c>
      <c r="G1487" s="159" t="s">
        <v>23</v>
      </c>
      <c r="H1487" s="21" t="s">
        <v>352</v>
      </c>
      <c r="I1487" s="353" t="s">
        <v>352</v>
      </c>
      <c r="J1487" s="379" t="s">
        <v>352</v>
      </c>
      <c r="K1487" s="353" t="s">
        <v>352</v>
      </c>
      <c r="L1487" s="392"/>
      <c r="M1487" s="392"/>
      <c r="N1487" s="392"/>
      <c r="O1487" s="392"/>
      <c r="P1487" s="392"/>
      <c r="Q1487" s="392"/>
      <c r="R1487" s="392"/>
      <c r="S1487" s="392"/>
      <c r="T1487" s="392"/>
      <c r="U1487" s="392"/>
      <c r="V1487" s="392"/>
      <c r="W1487" s="392"/>
      <c r="X1487" s="392"/>
      <c r="Y1487" s="392"/>
      <c r="Z1487" s="392"/>
      <c r="AA1487" s="347"/>
      <c r="AB1487" s="347"/>
      <c r="AC1487" s="347"/>
      <c r="AD1487" s="347"/>
    </row>
    <row r="1488" spans="1:34" ht="15" customHeight="1">
      <c r="A1488" s="410">
        <v>34481492</v>
      </c>
      <c r="B1488" s="410" t="s">
        <v>15</v>
      </c>
      <c r="C1488" s="410" t="s">
        <v>1404</v>
      </c>
      <c r="D1488" s="413">
        <v>45606</v>
      </c>
      <c r="E1488" s="411">
        <v>0.41666666666666669</v>
      </c>
      <c r="F1488" s="412" t="s">
        <v>180</v>
      </c>
      <c r="G1488" s="159" t="s">
        <v>23</v>
      </c>
      <c r="H1488" s="21" t="s">
        <v>352</v>
      </c>
      <c r="I1488" s="353" t="s">
        <v>352</v>
      </c>
      <c r="J1488" s="379" t="s">
        <v>352</v>
      </c>
      <c r="K1488" s="353" t="s">
        <v>352</v>
      </c>
    </row>
    <row r="1489" spans="1:11" ht="15" customHeight="1">
      <c r="A1489" s="410">
        <v>34486045</v>
      </c>
      <c r="B1489" s="410" t="s">
        <v>354</v>
      </c>
      <c r="C1489" s="410" t="s">
        <v>1156</v>
      </c>
      <c r="D1489" s="413">
        <v>45623</v>
      </c>
      <c r="E1489" s="411">
        <v>0.66666666666666663</v>
      </c>
      <c r="F1489" s="412" t="s">
        <v>157</v>
      </c>
      <c r="G1489" s="159" t="s">
        <v>23</v>
      </c>
      <c r="H1489" s="21" t="s">
        <v>352</v>
      </c>
      <c r="I1489" s="353" t="s">
        <v>352</v>
      </c>
      <c r="J1489" s="379" t="s">
        <v>352</v>
      </c>
      <c r="K1489" s="353" t="s">
        <v>352</v>
      </c>
    </row>
    <row r="1490" spans="1:11" ht="15" customHeight="1">
      <c r="A1490" s="410">
        <v>34491882</v>
      </c>
      <c r="B1490" s="410" t="s">
        <v>15</v>
      </c>
      <c r="C1490" s="410" t="s">
        <v>1422</v>
      </c>
      <c r="D1490" s="414">
        <v>45627</v>
      </c>
      <c r="E1490" s="411">
        <v>0.41666666666666669</v>
      </c>
      <c r="F1490" s="412" t="s">
        <v>143</v>
      </c>
      <c r="G1490" s="159" t="s">
        <v>23</v>
      </c>
      <c r="H1490" s="21" t="s">
        <v>352</v>
      </c>
      <c r="I1490" s="353" t="s">
        <v>352</v>
      </c>
      <c r="J1490" s="379" t="s">
        <v>352</v>
      </c>
      <c r="K1490" s="353" t="s">
        <v>352</v>
      </c>
    </row>
    <row r="1491" spans="1:11" ht="15" customHeight="1">
      <c r="A1491" s="410">
        <v>34498256</v>
      </c>
      <c r="B1491" s="410" t="s">
        <v>11</v>
      </c>
      <c r="C1491" s="410" t="s">
        <v>298</v>
      </c>
      <c r="D1491" s="414">
        <v>45605</v>
      </c>
      <c r="E1491" s="411">
        <v>0.70833333333333337</v>
      </c>
      <c r="F1491" s="412" t="s">
        <v>143</v>
      </c>
      <c r="G1491" s="159" t="s">
        <v>23</v>
      </c>
      <c r="H1491" s="21" t="s">
        <v>352</v>
      </c>
      <c r="I1491" s="353" t="s">
        <v>352</v>
      </c>
      <c r="J1491" s="379" t="s">
        <v>352</v>
      </c>
      <c r="K1491" s="353" t="s">
        <v>352</v>
      </c>
    </row>
    <row r="1492" spans="1:11" ht="15" customHeight="1">
      <c r="A1492" s="410">
        <v>34506503</v>
      </c>
      <c r="B1492" s="410" t="s">
        <v>15</v>
      </c>
      <c r="C1492" s="410" t="s">
        <v>1416</v>
      </c>
      <c r="D1492" s="413">
        <v>45606</v>
      </c>
      <c r="E1492" s="411">
        <v>0.41666666666666669</v>
      </c>
      <c r="F1492" s="412" t="s">
        <v>180</v>
      </c>
      <c r="G1492" s="159" t="s">
        <v>23</v>
      </c>
      <c r="H1492" s="21" t="s">
        <v>352</v>
      </c>
      <c r="I1492" s="353" t="s">
        <v>352</v>
      </c>
      <c r="J1492" s="379" t="s">
        <v>352</v>
      </c>
      <c r="K1492" s="353" t="s">
        <v>352</v>
      </c>
    </row>
    <row r="1493" spans="1:11" ht="15" customHeight="1">
      <c r="A1493" s="410">
        <v>34505587</v>
      </c>
      <c r="B1493" s="410" t="s">
        <v>1290</v>
      </c>
      <c r="C1493" s="410" t="s">
        <v>1423</v>
      </c>
      <c r="D1493" s="413">
        <v>45590</v>
      </c>
      <c r="E1493" s="411">
        <v>0.83333333333333337</v>
      </c>
      <c r="F1493" s="412" t="s">
        <v>143</v>
      </c>
      <c r="G1493" s="159" t="s">
        <v>23</v>
      </c>
      <c r="H1493" s="412" t="s">
        <v>792</v>
      </c>
      <c r="I1493" s="353" t="s">
        <v>352</v>
      </c>
      <c r="J1493" s="379" t="s">
        <v>352</v>
      </c>
      <c r="K1493" s="353" t="s">
        <v>352</v>
      </c>
    </row>
    <row r="1494" spans="1:11" ht="15" customHeight="1">
      <c r="A1494" s="410">
        <v>34515624</v>
      </c>
      <c r="B1494" s="410" t="s">
        <v>11</v>
      </c>
      <c r="C1494" s="410" t="s">
        <v>1180</v>
      </c>
      <c r="D1494" s="413">
        <v>45612</v>
      </c>
      <c r="E1494" s="411">
        <v>0.625</v>
      </c>
      <c r="F1494" s="412" t="s">
        <v>143</v>
      </c>
      <c r="G1494" s="159" t="s">
        <v>23</v>
      </c>
      <c r="H1494" s="353" t="s">
        <v>352</v>
      </c>
      <c r="I1494" s="353" t="s">
        <v>352</v>
      </c>
      <c r="J1494" s="379" t="s">
        <v>352</v>
      </c>
      <c r="K1494" s="353" t="s">
        <v>352</v>
      </c>
    </row>
    <row r="1495" spans="1:11" ht="15" customHeight="1">
      <c r="A1495" s="410">
        <v>34531901</v>
      </c>
      <c r="B1495" s="410" t="s">
        <v>24</v>
      </c>
      <c r="C1495" s="410" t="s">
        <v>1424</v>
      </c>
      <c r="D1495" s="413">
        <v>45637</v>
      </c>
      <c r="E1495" s="411">
        <v>0.66666666666666663</v>
      </c>
      <c r="F1495" s="412" t="s">
        <v>143</v>
      </c>
      <c r="G1495" s="159" t="s">
        <v>23</v>
      </c>
      <c r="H1495" s="353" t="s">
        <v>352</v>
      </c>
      <c r="I1495" s="353" t="s">
        <v>352</v>
      </c>
      <c r="J1495" s="379" t="s">
        <v>352</v>
      </c>
      <c r="K1495" s="353" t="s">
        <v>352</v>
      </c>
    </row>
    <row r="1496" spans="1:11" ht="15" customHeight="1">
      <c r="A1496" s="410">
        <v>34527779</v>
      </c>
      <c r="B1496" s="410" t="s">
        <v>377</v>
      </c>
      <c r="C1496" s="410" t="s">
        <v>1425</v>
      </c>
      <c r="D1496" s="413">
        <v>45618</v>
      </c>
      <c r="E1496" s="411">
        <v>0.83333333333333337</v>
      </c>
      <c r="F1496" s="412" t="s">
        <v>154</v>
      </c>
      <c r="G1496" s="159" t="s">
        <v>23</v>
      </c>
      <c r="H1496" s="353" t="s">
        <v>352</v>
      </c>
      <c r="I1496" s="353" t="s">
        <v>352</v>
      </c>
      <c r="J1496" s="379" t="s">
        <v>352</v>
      </c>
      <c r="K1496" s="353" t="s">
        <v>352</v>
      </c>
    </row>
    <row r="1497" spans="1:11" ht="15" customHeight="1">
      <c r="A1497" s="410">
        <v>34530853</v>
      </c>
      <c r="B1497" s="410" t="s">
        <v>776</v>
      </c>
      <c r="C1497" s="410" t="s">
        <v>1426</v>
      </c>
      <c r="D1497" s="413">
        <v>45646</v>
      </c>
      <c r="E1497" s="411">
        <v>0.875</v>
      </c>
      <c r="F1497" s="412" t="s">
        <v>157</v>
      </c>
      <c r="G1497" s="159" t="s">
        <v>23</v>
      </c>
      <c r="H1497" s="353" t="s">
        <v>352</v>
      </c>
      <c r="I1497" s="353" t="s">
        <v>352</v>
      </c>
      <c r="J1497" s="379" t="s">
        <v>352</v>
      </c>
      <c r="K1497" s="353" t="s">
        <v>352</v>
      </c>
    </row>
    <row r="1498" spans="1:11" ht="15" customHeight="1">
      <c r="A1498" s="410">
        <v>34533851</v>
      </c>
      <c r="B1498" s="410" t="s">
        <v>11</v>
      </c>
      <c r="C1498" s="410" t="s">
        <v>401</v>
      </c>
      <c r="D1498" s="413">
        <v>45640</v>
      </c>
      <c r="E1498" s="411">
        <v>0.83333333333333337</v>
      </c>
      <c r="F1498" s="412" t="s">
        <v>157</v>
      </c>
      <c r="G1498" s="159" t="s">
        <v>23</v>
      </c>
      <c r="H1498" s="353" t="s">
        <v>352</v>
      </c>
      <c r="I1498" s="353" t="s">
        <v>352</v>
      </c>
      <c r="J1498" s="379" t="s">
        <v>352</v>
      </c>
      <c r="K1498" s="353" t="s">
        <v>352</v>
      </c>
    </row>
    <row r="1499" spans="1:11" ht="15" customHeight="1">
      <c r="A1499" s="410">
        <v>34542219</v>
      </c>
      <c r="B1499" s="410" t="s">
        <v>11</v>
      </c>
      <c r="C1499" s="410" t="s">
        <v>1427</v>
      </c>
      <c r="D1499" s="413">
        <v>45638</v>
      </c>
      <c r="E1499" s="411">
        <v>0.83333333333333337</v>
      </c>
      <c r="F1499" s="412" t="s">
        <v>143</v>
      </c>
      <c r="G1499" s="159" t="s">
        <v>23</v>
      </c>
      <c r="H1499" s="353" t="s">
        <v>352</v>
      </c>
      <c r="I1499" s="353" t="s">
        <v>352</v>
      </c>
      <c r="J1499" s="379" t="s">
        <v>352</v>
      </c>
      <c r="K1499" s="353" t="s">
        <v>352</v>
      </c>
    </row>
    <row r="1500" spans="1:11" ht="15" customHeight="1">
      <c r="A1500" s="410">
        <v>34552391</v>
      </c>
      <c r="B1500" s="410" t="s">
        <v>366</v>
      </c>
      <c r="C1500" s="410" t="s">
        <v>1428</v>
      </c>
      <c r="D1500" s="414">
        <v>45570</v>
      </c>
      <c r="E1500" s="411">
        <v>0.79166666666666663</v>
      </c>
      <c r="F1500" s="412" t="s">
        <v>143</v>
      </c>
      <c r="G1500" s="159" t="s">
        <v>23</v>
      </c>
      <c r="H1500" s="412" t="s">
        <v>792</v>
      </c>
      <c r="I1500" s="353" t="s">
        <v>352</v>
      </c>
      <c r="J1500" s="379" t="s">
        <v>352</v>
      </c>
      <c r="K1500" s="353" t="s">
        <v>352</v>
      </c>
    </row>
    <row r="1501" spans="1:11" ht="15" customHeight="1">
      <c r="A1501" s="410">
        <v>34554294</v>
      </c>
      <c r="B1501" s="410" t="s">
        <v>434</v>
      </c>
      <c r="C1501" s="410" t="s">
        <v>1429</v>
      </c>
      <c r="D1501" s="414">
        <v>45629</v>
      </c>
      <c r="E1501" s="411">
        <v>0.41666666666666669</v>
      </c>
      <c r="F1501" s="412" t="s">
        <v>143</v>
      </c>
      <c r="G1501" s="159" t="s">
        <v>23</v>
      </c>
      <c r="H1501" s="412" t="s">
        <v>352</v>
      </c>
      <c r="I1501" s="353" t="s">
        <v>352</v>
      </c>
      <c r="J1501" s="379" t="s">
        <v>352</v>
      </c>
      <c r="K1501" s="353" t="s">
        <v>352</v>
      </c>
    </row>
    <row r="1502" spans="1:11" ht="15" customHeight="1">
      <c r="A1502" s="410">
        <v>34557916</v>
      </c>
      <c r="B1502" s="410" t="s">
        <v>1290</v>
      </c>
      <c r="C1502" s="410" t="s">
        <v>1430</v>
      </c>
      <c r="D1502" s="413">
        <v>45616</v>
      </c>
      <c r="E1502" s="411">
        <v>0.79166666666666663</v>
      </c>
      <c r="F1502" s="412" t="s">
        <v>157</v>
      </c>
      <c r="G1502" s="159" t="s">
        <v>23</v>
      </c>
      <c r="H1502" s="412" t="s">
        <v>352</v>
      </c>
      <c r="I1502" s="353" t="s">
        <v>352</v>
      </c>
      <c r="J1502" s="379" t="s">
        <v>352</v>
      </c>
      <c r="K1502" s="353" t="s">
        <v>352</v>
      </c>
    </row>
    <row r="1503" spans="1:11" ht="15" customHeight="1">
      <c r="A1503" s="410">
        <v>34565549</v>
      </c>
      <c r="B1503" s="410" t="s">
        <v>24</v>
      </c>
      <c r="C1503" s="410" t="s">
        <v>385</v>
      </c>
      <c r="D1503" s="413">
        <v>45642</v>
      </c>
      <c r="E1503" s="411">
        <v>0.625</v>
      </c>
      <c r="F1503" s="412" t="s">
        <v>143</v>
      </c>
      <c r="G1503" s="159" t="s">
        <v>23</v>
      </c>
      <c r="H1503" s="412" t="s">
        <v>352</v>
      </c>
      <c r="I1503" s="353" t="s">
        <v>352</v>
      </c>
      <c r="J1503" s="379" t="s">
        <v>352</v>
      </c>
      <c r="K1503" s="353" t="s">
        <v>352</v>
      </c>
    </row>
    <row r="1504" spans="1:11" ht="15" customHeight="1">
      <c r="A1504" s="410">
        <v>34566315</v>
      </c>
      <c r="B1504" s="410" t="s">
        <v>11</v>
      </c>
      <c r="C1504" s="410" t="s">
        <v>194</v>
      </c>
      <c r="D1504" s="413">
        <v>45616</v>
      </c>
      <c r="E1504" s="411">
        <v>0.41666666666666669</v>
      </c>
      <c r="F1504" s="412" t="s">
        <v>157</v>
      </c>
      <c r="G1504" s="159" t="s">
        <v>23</v>
      </c>
      <c r="H1504" s="412" t="s">
        <v>352</v>
      </c>
      <c r="I1504" s="353" t="s">
        <v>352</v>
      </c>
      <c r="J1504" s="379" t="s">
        <v>352</v>
      </c>
      <c r="K1504" s="353" t="s">
        <v>352</v>
      </c>
    </row>
    <row r="1505" spans="1:32" ht="15" customHeight="1">
      <c r="A1505" s="410">
        <v>34568457</v>
      </c>
      <c r="B1505" s="410" t="s">
        <v>24</v>
      </c>
      <c r="C1505" s="410" t="s">
        <v>1156</v>
      </c>
      <c r="D1505" s="414">
        <v>45630</v>
      </c>
      <c r="E1505" s="411">
        <v>0.66666666666666663</v>
      </c>
      <c r="F1505" s="412" t="s">
        <v>157</v>
      </c>
      <c r="G1505" s="159" t="s">
        <v>23</v>
      </c>
      <c r="H1505" s="412" t="s">
        <v>352</v>
      </c>
      <c r="I1505" s="353" t="s">
        <v>352</v>
      </c>
      <c r="J1505" s="379" t="s">
        <v>352</v>
      </c>
      <c r="K1505" s="353" t="s">
        <v>352</v>
      </c>
    </row>
    <row r="1506" spans="1:32" ht="15" customHeight="1">
      <c r="A1506" s="410">
        <v>34574340</v>
      </c>
      <c r="B1506" s="410" t="s">
        <v>24</v>
      </c>
      <c r="C1506" s="410" t="s">
        <v>1431</v>
      </c>
      <c r="D1506" s="414">
        <v>45631</v>
      </c>
      <c r="E1506" s="411">
        <v>0.70833333333333337</v>
      </c>
      <c r="F1506" s="412" t="s">
        <v>143</v>
      </c>
      <c r="G1506" s="159" t="s">
        <v>23</v>
      </c>
      <c r="H1506" s="412" t="s">
        <v>352</v>
      </c>
      <c r="I1506" s="353" t="s">
        <v>352</v>
      </c>
      <c r="J1506" s="379" t="s">
        <v>352</v>
      </c>
      <c r="K1506" s="353" t="s">
        <v>352</v>
      </c>
    </row>
    <row r="1507" spans="1:32" ht="15" customHeight="1">
      <c r="A1507" s="410">
        <v>34581929</v>
      </c>
      <c r="B1507" s="410" t="s">
        <v>24</v>
      </c>
      <c r="C1507" s="410" t="s">
        <v>467</v>
      </c>
      <c r="D1507" s="413">
        <v>45642</v>
      </c>
      <c r="E1507" s="411">
        <v>0.625</v>
      </c>
      <c r="F1507" s="412" t="s">
        <v>143</v>
      </c>
      <c r="G1507" s="159" t="s">
        <v>23</v>
      </c>
      <c r="H1507" s="412" t="s">
        <v>352</v>
      </c>
      <c r="I1507" s="353" t="s">
        <v>352</v>
      </c>
      <c r="J1507" s="379" t="s">
        <v>352</v>
      </c>
      <c r="K1507" s="353" t="s">
        <v>352</v>
      </c>
    </row>
    <row r="1508" spans="1:32" ht="15" customHeight="1">
      <c r="A1508" s="410">
        <v>34582811</v>
      </c>
      <c r="B1508" s="410" t="s">
        <v>121</v>
      </c>
      <c r="C1508" s="410" t="s">
        <v>1432</v>
      </c>
      <c r="D1508" s="413">
        <v>45624</v>
      </c>
      <c r="E1508" s="411">
        <v>0.75</v>
      </c>
      <c r="F1508" s="412" t="s">
        <v>180</v>
      </c>
      <c r="G1508" s="159" t="s">
        <v>23</v>
      </c>
      <c r="H1508" s="412" t="s">
        <v>352</v>
      </c>
      <c r="I1508" s="353" t="s">
        <v>352</v>
      </c>
      <c r="J1508" s="379" t="s">
        <v>352</v>
      </c>
      <c r="K1508" s="353" t="s">
        <v>352</v>
      </c>
    </row>
    <row r="1509" spans="1:32" s="158" customFormat="1" ht="15" customHeight="1">
      <c r="A1509" s="410">
        <v>34583108</v>
      </c>
      <c r="B1509" s="410" t="s">
        <v>24</v>
      </c>
      <c r="C1509" s="410" t="s">
        <v>464</v>
      </c>
      <c r="D1509" s="413">
        <v>45638</v>
      </c>
      <c r="E1509" s="411">
        <v>0.66666666666666663</v>
      </c>
      <c r="F1509" s="412" t="s">
        <v>143</v>
      </c>
      <c r="G1509" s="419" t="s">
        <v>1447</v>
      </c>
      <c r="H1509" s="412" t="s">
        <v>352</v>
      </c>
      <c r="I1509" s="353" t="s">
        <v>352</v>
      </c>
      <c r="J1509" s="379" t="s">
        <v>352</v>
      </c>
      <c r="K1509" s="353" t="s">
        <v>352</v>
      </c>
      <c r="L1509" s="417"/>
      <c r="M1509" s="417"/>
      <c r="N1509" s="417"/>
      <c r="O1509" s="417"/>
      <c r="P1509" s="417"/>
      <c r="Q1509" s="417"/>
      <c r="R1509" s="417"/>
      <c r="S1509" s="417"/>
      <c r="T1509" s="417"/>
      <c r="U1509" s="417"/>
      <c r="V1509" s="417"/>
      <c r="W1509" s="417"/>
      <c r="X1509" s="417"/>
      <c r="Y1509" s="417"/>
      <c r="Z1509" s="417"/>
      <c r="AA1509" s="347"/>
      <c r="AB1509" s="347"/>
      <c r="AC1509" s="347"/>
      <c r="AD1509" s="347"/>
      <c r="AE1509" s="347"/>
      <c r="AF1509" s="347"/>
    </row>
    <row r="1510" spans="1:32" s="158" customFormat="1" ht="15" customHeight="1">
      <c r="A1510" s="410">
        <v>34606396</v>
      </c>
      <c r="B1510" s="410" t="s">
        <v>1309</v>
      </c>
      <c r="C1510" s="410" t="s">
        <v>1433</v>
      </c>
      <c r="D1510" s="413">
        <v>45643</v>
      </c>
      <c r="E1510" s="411">
        <v>0.79166666666666663</v>
      </c>
      <c r="F1510" s="412" t="s">
        <v>180</v>
      </c>
      <c r="G1510" s="419" t="s">
        <v>1448</v>
      </c>
      <c r="H1510" s="412" t="s">
        <v>352</v>
      </c>
      <c r="I1510" s="353" t="s">
        <v>352</v>
      </c>
      <c r="J1510" s="379" t="s">
        <v>352</v>
      </c>
      <c r="K1510" s="353" t="s">
        <v>352</v>
      </c>
      <c r="L1510" s="417"/>
      <c r="M1510" s="417"/>
      <c r="N1510" s="417"/>
      <c r="O1510" s="417"/>
      <c r="P1510" s="417"/>
      <c r="Q1510" s="417"/>
      <c r="R1510" s="417"/>
      <c r="S1510" s="417"/>
      <c r="T1510" s="417"/>
      <c r="U1510" s="417"/>
      <c r="V1510" s="417"/>
      <c r="W1510" s="417"/>
      <c r="X1510" s="417"/>
      <c r="Y1510" s="417"/>
      <c r="Z1510" s="417"/>
      <c r="AA1510" s="347"/>
      <c r="AB1510" s="347"/>
      <c r="AC1510" s="347"/>
      <c r="AD1510" s="347"/>
      <c r="AE1510" s="347"/>
      <c r="AF1510" s="347"/>
    </row>
    <row r="1511" spans="1:32" s="158" customFormat="1" ht="15" customHeight="1">
      <c r="A1511" s="410">
        <v>34597850</v>
      </c>
      <c r="B1511" s="410" t="s">
        <v>121</v>
      </c>
      <c r="C1511" s="410" t="s">
        <v>448</v>
      </c>
      <c r="D1511" s="414">
        <v>45627</v>
      </c>
      <c r="E1511" s="411">
        <v>0.41666666666666669</v>
      </c>
      <c r="F1511" s="412" t="s">
        <v>180</v>
      </c>
      <c r="G1511" s="419" t="s">
        <v>1449</v>
      </c>
      <c r="H1511" s="412" t="s">
        <v>352</v>
      </c>
      <c r="I1511" s="353" t="s">
        <v>352</v>
      </c>
      <c r="J1511" s="379" t="s">
        <v>352</v>
      </c>
      <c r="K1511" s="353" t="s">
        <v>352</v>
      </c>
      <c r="L1511" s="417"/>
      <c r="M1511" s="417"/>
      <c r="N1511" s="417"/>
      <c r="O1511" s="417"/>
      <c r="P1511" s="417"/>
      <c r="Q1511" s="417"/>
      <c r="R1511" s="417"/>
      <c r="S1511" s="417"/>
      <c r="T1511" s="417"/>
      <c r="U1511" s="417"/>
      <c r="V1511" s="417"/>
      <c r="W1511" s="417"/>
      <c r="X1511" s="417"/>
      <c r="Y1511" s="417"/>
      <c r="Z1511" s="417"/>
      <c r="AA1511" s="347"/>
      <c r="AB1511" s="347"/>
      <c r="AC1511" s="347"/>
      <c r="AD1511" s="347"/>
      <c r="AE1511" s="347"/>
      <c r="AF1511" s="347"/>
    </row>
    <row r="1512" spans="1:32" s="158" customFormat="1" ht="15" customHeight="1">
      <c r="A1512" s="410">
        <v>34606227</v>
      </c>
      <c r="B1512" s="410" t="s">
        <v>24</v>
      </c>
      <c r="C1512" s="410" t="s">
        <v>447</v>
      </c>
      <c r="D1512" s="414">
        <v>45628</v>
      </c>
      <c r="E1512" s="411">
        <v>0.625</v>
      </c>
      <c r="F1512" s="412" t="s">
        <v>143</v>
      </c>
      <c r="G1512" s="419" t="s">
        <v>1450</v>
      </c>
      <c r="H1512" s="412" t="s">
        <v>352</v>
      </c>
      <c r="I1512" s="353" t="s">
        <v>352</v>
      </c>
      <c r="J1512" s="379" t="s">
        <v>352</v>
      </c>
      <c r="K1512" s="353" t="s">
        <v>352</v>
      </c>
      <c r="L1512" s="417"/>
      <c r="M1512" s="417"/>
      <c r="N1512" s="417"/>
      <c r="O1512" s="417"/>
      <c r="P1512" s="417"/>
      <c r="Q1512" s="417"/>
      <c r="R1512" s="417"/>
      <c r="S1512" s="417"/>
      <c r="T1512" s="417"/>
      <c r="U1512" s="417"/>
      <c r="V1512" s="417"/>
      <c r="W1512" s="417"/>
      <c r="X1512" s="417"/>
      <c r="Y1512" s="417"/>
      <c r="Z1512" s="417"/>
      <c r="AA1512" s="347"/>
      <c r="AB1512" s="347"/>
      <c r="AC1512" s="347"/>
      <c r="AD1512" s="347"/>
      <c r="AE1512" s="347"/>
      <c r="AF1512" s="347"/>
    </row>
    <row r="1513" spans="1:32" s="158" customFormat="1" ht="15" customHeight="1">
      <c r="A1513" s="410">
        <v>34612754</v>
      </c>
      <c r="B1513" s="410" t="s">
        <v>15</v>
      </c>
      <c r="C1513" s="415" t="s">
        <v>1434</v>
      </c>
      <c r="D1513" s="414">
        <v>45627</v>
      </c>
      <c r="E1513" s="411">
        <v>0.41666666666666669</v>
      </c>
      <c r="F1513" s="412" t="s">
        <v>143</v>
      </c>
      <c r="G1513" s="419" t="s">
        <v>1451</v>
      </c>
      <c r="H1513" s="412" t="s">
        <v>352</v>
      </c>
      <c r="I1513" s="353" t="s">
        <v>352</v>
      </c>
      <c r="J1513" s="379" t="s">
        <v>352</v>
      </c>
      <c r="K1513" s="353" t="s">
        <v>352</v>
      </c>
      <c r="L1513" s="417"/>
      <c r="M1513" s="417"/>
      <c r="N1513" s="417"/>
      <c r="O1513" s="417"/>
      <c r="P1513" s="417"/>
      <c r="Q1513" s="417"/>
      <c r="R1513" s="417"/>
      <c r="S1513" s="417"/>
      <c r="T1513" s="417"/>
      <c r="U1513" s="417"/>
      <c r="V1513" s="417"/>
      <c r="W1513" s="417"/>
      <c r="X1513" s="417"/>
      <c r="Y1513" s="417"/>
      <c r="Z1513" s="417"/>
      <c r="AA1513" s="347"/>
      <c r="AB1513" s="347"/>
      <c r="AC1513" s="347"/>
      <c r="AD1513" s="347"/>
      <c r="AE1513" s="347"/>
      <c r="AF1513" s="347"/>
    </row>
    <row r="1514" spans="1:32" s="158" customFormat="1" ht="15" customHeight="1">
      <c r="A1514" s="410">
        <v>34617841</v>
      </c>
      <c r="B1514" s="410" t="s">
        <v>15</v>
      </c>
      <c r="C1514" s="410" t="s">
        <v>1435</v>
      </c>
      <c r="D1514" s="413">
        <v>45625</v>
      </c>
      <c r="E1514" s="411">
        <v>0.70833333333333337</v>
      </c>
      <c r="F1514" s="412" t="s">
        <v>180</v>
      </c>
      <c r="G1514" s="419" t="s">
        <v>1452</v>
      </c>
      <c r="H1514" s="412" t="s">
        <v>352</v>
      </c>
      <c r="I1514" s="353" t="s">
        <v>352</v>
      </c>
      <c r="J1514" s="379" t="s">
        <v>352</v>
      </c>
      <c r="K1514" s="353" t="s">
        <v>352</v>
      </c>
      <c r="L1514" s="417"/>
      <c r="M1514" s="417"/>
      <c r="N1514" s="417"/>
      <c r="O1514" s="417"/>
      <c r="P1514" s="417"/>
      <c r="Q1514" s="417"/>
      <c r="R1514" s="417"/>
      <c r="S1514" s="417"/>
      <c r="T1514" s="417"/>
      <c r="U1514" s="417"/>
      <c r="V1514" s="417"/>
      <c r="W1514" s="417"/>
      <c r="X1514" s="417"/>
      <c r="Y1514" s="417"/>
      <c r="Z1514" s="417"/>
      <c r="AA1514" s="347"/>
      <c r="AB1514" s="347"/>
      <c r="AC1514" s="347"/>
      <c r="AD1514" s="347"/>
      <c r="AE1514" s="347"/>
      <c r="AF1514" s="347"/>
    </row>
    <row r="1515" spans="1:32" s="158" customFormat="1" ht="15" customHeight="1">
      <c r="A1515" s="410">
        <v>34628231</v>
      </c>
      <c r="B1515" s="410" t="s">
        <v>687</v>
      </c>
      <c r="C1515" s="410" t="s">
        <v>1436</v>
      </c>
      <c r="D1515" s="413">
        <v>45625</v>
      </c>
      <c r="E1515" s="411">
        <v>0.33333333333333331</v>
      </c>
      <c r="F1515" s="412" t="s">
        <v>154</v>
      </c>
      <c r="G1515" s="419" t="s">
        <v>1453</v>
      </c>
      <c r="H1515" s="412" t="s">
        <v>352</v>
      </c>
      <c r="I1515" s="353" t="s">
        <v>352</v>
      </c>
      <c r="J1515" s="379" t="s">
        <v>352</v>
      </c>
      <c r="K1515" s="353" t="s">
        <v>352</v>
      </c>
      <c r="L1515" s="418"/>
      <c r="M1515" s="418"/>
      <c r="N1515" s="418"/>
      <c r="O1515" s="418"/>
      <c r="P1515" s="418"/>
      <c r="Q1515" s="418"/>
      <c r="R1515" s="418"/>
      <c r="S1515" s="418"/>
      <c r="T1515" s="418"/>
      <c r="U1515" s="418"/>
      <c r="V1515" s="418"/>
      <c r="W1515" s="418"/>
      <c r="X1515" s="418"/>
      <c r="Y1515" s="418"/>
      <c r="Z1515" s="418"/>
      <c r="AA1515" s="347"/>
      <c r="AB1515" s="347"/>
      <c r="AC1515" s="347"/>
      <c r="AD1515" s="347"/>
      <c r="AE1515" s="347"/>
      <c r="AF1515" s="347"/>
    </row>
    <row r="1516" spans="1:32" s="158" customFormat="1" ht="15" customHeight="1">
      <c r="A1516" s="410">
        <v>34625640</v>
      </c>
      <c r="B1516" s="410" t="s">
        <v>1359</v>
      </c>
      <c r="C1516" s="410" t="s">
        <v>1437</v>
      </c>
      <c r="D1516" s="414">
        <v>45605</v>
      </c>
      <c r="E1516" s="411">
        <v>0.79166666666666663</v>
      </c>
      <c r="F1516" s="412" t="s">
        <v>174</v>
      </c>
      <c r="G1516" s="419" t="s">
        <v>1454</v>
      </c>
      <c r="H1516" s="416" t="s">
        <v>885</v>
      </c>
      <c r="I1516" s="353" t="s">
        <v>352</v>
      </c>
      <c r="J1516" s="379" t="s">
        <v>352</v>
      </c>
      <c r="K1516" s="353" t="s">
        <v>352</v>
      </c>
      <c r="L1516" s="418"/>
      <c r="M1516" s="418"/>
      <c r="N1516" s="418"/>
      <c r="O1516" s="418"/>
      <c r="P1516" s="418"/>
      <c r="Q1516" s="418"/>
      <c r="R1516" s="418"/>
      <c r="S1516" s="418"/>
      <c r="T1516" s="418"/>
      <c r="U1516" s="418"/>
      <c r="V1516" s="418"/>
      <c r="W1516" s="418"/>
      <c r="X1516" s="418"/>
      <c r="Y1516" s="418"/>
      <c r="Z1516" s="418"/>
      <c r="AA1516" s="347"/>
      <c r="AB1516" s="347"/>
      <c r="AC1516" s="347"/>
      <c r="AD1516" s="347"/>
      <c r="AE1516" s="347"/>
      <c r="AF1516" s="347"/>
    </row>
    <row r="1517" spans="1:32" s="158" customFormat="1" ht="15" customHeight="1">
      <c r="A1517" s="410">
        <v>34634548</v>
      </c>
      <c r="B1517" s="410" t="s">
        <v>1359</v>
      </c>
      <c r="C1517" s="410" t="s">
        <v>1437</v>
      </c>
      <c r="D1517" s="414">
        <v>45633</v>
      </c>
      <c r="E1517" s="411">
        <v>0.79166666666666663</v>
      </c>
      <c r="F1517" s="412" t="s">
        <v>174</v>
      </c>
      <c r="G1517" s="419" t="s">
        <v>1455</v>
      </c>
      <c r="H1517" s="353" t="s">
        <v>352</v>
      </c>
      <c r="I1517" s="353" t="s">
        <v>352</v>
      </c>
      <c r="J1517" s="379" t="s">
        <v>352</v>
      </c>
      <c r="K1517" s="353" t="s">
        <v>352</v>
      </c>
      <c r="L1517" s="418"/>
      <c r="M1517" s="418"/>
      <c r="N1517" s="418"/>
      <c r="O1517" s="418"/>
      <c r="P1517" s="418"/>
      <c r="Q1517" s="418"/>
      <c r="R1517" s="418"/>
      <c r="S1517" s="418"/>
      <c r="T1517" s="418"/>
      <c r="U1517" s="418"/>
      <c r="V1517" s="418"/>
      <c r="W1517" s="418"/>
      <c r="X1517" s="418"/>
      <c r="Y1517" s="418"/>
      <c r="Z1517" s="418"/>
      <c r="AA1517" s="347"/>
      <c r="AB1517" s="347"/>
      <c r="AC1517" s="347"/>
      <c r="AD1517" s="347"/>
      <c r="AE1517" s="347"/>
      <c r="AF1517" s="347"/>
    </row>
    <row r="1518" spans="1:32" s="158" customFormat="1" ht="15" customHeight="1">
      <c r="A1518" s="410">
        <v>34633596</v>
      </c>
      <c r="B1518" s="410" t="s">
        <v>15</v>
      </c>
      <c r="C1518" s="410" t="s">
        <v>1438</v>
      </c>
      <c r="D1518" s="414">
        <v>45627</v>
      </c>
      <c r="E1518" s="411">
        <v>0.41666666666666669</v>
      </c>
      <c r="F1518" s="412" t="s">
        <v>143</v>
      </c>
      <c r="G1518" s="419" t="s">
        <v>1456</v>
      </c>
      <c r="H1518" s="353" t="s">
        <v>352</v>
      </c>
      <c r="I1518" s="353" t="s">
        <v>352</v>
      </c>
      <c r="J1518" s="379" t="s">
        <v>352</v>
      </c>
      <c r="K1518" s="353" t="s">
        <v>352</v>
      </c>
      <c r="L1518" s="417"/>
      <c r="M1518" s="417"/>
      <c r="N1518" s="417"/>
      <c r="O1518" s="417"/>
      <c r="P1518" s="417"/>
      <c r="Q1518" s="417"/>
      <c r="R1518" s="417"/>
      <c r="S1518" s="417"/>
      <c r="T1518" s="417"/>
      <c r="U1518" s="417"/>
      <c r="V1518" s="417"/>
      <c r="W1518" s="417"/>
      <c r="X1518" s="417"/>
      <c r="Y1518" s="417"/>
      <c r="Z1518" s="417"/>
      <c r="AA1518" s="347"/>
      <c r="AB1518" s="347"/>
      <c r="AC1518" s="347"/>
      <c r="AD1518" s="347"/>
      <c r="AE1518" s="347"/>
      <c r="AF1518" s="347"/>
    </row>
    <row r="1519" spans="1:32" s="158" customFormat="1" ht="15" customHeight="1">
      <c r="A1519" s="410">
        <v>34615841</v>
      </c>
      <c r="B1519" s="410" t="s">
        <v>24</v>
      </c>
      <c r="C1519" s="410" t="s">
        <v>1439</v>
      </c>
      <c r="D1519" s="414">
        <v>45629</v>
      </c>
      <c r="E1519" s="411">
        <v>0.41666666666666669</v>
      </c>
      <c r="F1519" s="412" t="s">
        <v>174</v>
      </c>
      <c r="G1519" s="419" t="s">
        <v>1457</v>
      </c>
      <c r="H1519" s="353" t="s">
        <v>352</v>
      </c>
      <c r="I1519" s="353" t="s">
        <v>352</v>
      </c>
      <c r="J1519" s="379" t="s">
        <v>352</v>
      </c>
      <c r="K1519" s="353" t="s">
        <v>352</v>
      </c>
      <c r="L1519" s="417"/>
      <c r="M1519" s="417"/>
      <c r="N1519" s="417"/>
      <c r="O1519" s="417"/>
      <c r="P1519" s="417"/>
      <c r="Q1519" s="417"/>
      <c r="R1519" s="417"/>
      <c r="S1519" s="417"/>
      <c r="T1519" s="417"/>
      <c r="U1519" s="417"/>
      <c r="V1519" s="417"/>
      <c r="W1519" s="417"/>
      <c r="X1519" s="417"/>
      <c r="Y1519" s="417"/>
      <c r="Z1519" s="417"/>
      <c r="AA1519" s="347"/>
      <c r="AB1519" s="347"/>
      <c r="AC1519" s="347"/>
      <c r="AD1519" s="347"/>
      <c r="AE1519" s="347"/>
      <c r="AF1519" s="347"/>
    </row>
    <row r="1520" spans="1:32" s="158" customFormat="1" ht="15" customHeight="1">
      <c r="A1520" s="410">
        <v>34645782</v>
      </c>
      <c r="B1520" s="410" t="s">
        <v>132</v>
      </c>
      <c r="C1520" s="410" t="s">
        <v>1440</v>
      </c>
      <c r="D1520" s="413">
        <v>45626</v>
      </c>
      <c r="E1520" s="411">
        <v>0.75</v>
      </c>
      <c r="F1520" s="412" t="s">
        <v>143</v>
      </c>
      <c r="G1520" s="419" t="s">
        <v>1458</v>
      </c>
      <c r="H1520" s="353" t="s">
        <v>352</v>
      </c>
      <c r="I1520" s="353" t="s">
        <v>352</v>
      </c>
      <c r="J1520" s="379" t="s">
        <v>352</v>
      </c>
      <c r="K1520" s="353" t="s">
        <v>352</v>
      </c>
      <c r="L1520" s="418"/>
      <c r="M1520" s="418"/>
      <c r="N1520" s="418"/>
      <c r="O1520" s="418"/>
      <c r="P1520" s="418"/>
      <c r="Q1520" s="418"/>
      <c r="R1520" s="418"/>
      <c r="S1520" s="418"/>
      <c r="T1520" s="418"/>
      <c r="U1520" s="418"/>
      <c r="V1520" s="418"/>
      <c r="W1520" s="418"/>
      <c r="X1520" s="418"/>
      <c r="Y1520" s="418"/>
      <c r="Z1520" s="418"/>
      <c r="AA1520" s="347"/>
      <c r="AB1520" s="347"/>
      <c r="AC1520" s="347"/>
      <c r="AD1520" s="347"/>
      <c r="AE1520" s="347"/>
      <c r="AF1520" s="347"/>
    </row>
    <row r="1521" spans="1:32" s="158" customFormat="1" ht="15" customHeight="1">
      <c r="A1521" s="410">
        <v>34647977</v>
      </c>
      <c r="B1521" s="410" t="s">
        <v>221</v>
      </c>
      <c r="C1521" s="410" t="s">
        <v>1441</v>
      </c>
      <c r="D1521" s="413">
        <v>45626</v>
      </c>
      <c r="E1521" s="411">
        <v>0.79166666666666663</v>
      </c>
      <c r="F1521" s="412" t="s">
        <v>157</v>
      </c>
      <c r="G1521" s="419" t="s">
        <v>1459</v>
      </c>
      <c r="H1521" s="353" t="s">
        <v>352</v>
      </c>
      <c r="I1521" s="353" t="s">
        <v>352</v>
      </c>
      <c r="J1521" s="379" t="s">
        <v>352</v>
      </c>
      <c r="K1521" s="353" t="s">
        <v>352</v>
      </c>
      <c r="L1521" s="418"/>
      <c r="M1521" s="418"/>
      <c r="N1521" s="418"/>
      <c r="O1521" s="418"/>
      <c r="P1521" s="418"/>
      <c r="Q1521" s="418"/>
      <c r="R1521" s="418"/>
      <c r="S1521" s="418"/>
      <c r="T1521" s="418"/>
      <c r="U1521" s="418"/>
      <c r="V1521" s="418"/>
      <c r="W1521" s="418"/>
      <c r="X1521" s="418"/>
      <c r="Y1521" s="418"/>
      <c r="Z1521" s="418"/>
      <c r="AA1521" s="347"/>
      <c r="AB1521" s="347"/>
      <c r="AC1521" s="347"/>
      <c r="AD1521" s="347"/>
      <c r="AE1521" s="347"/>
      <c r="AF1521" s="347"/>
    </row>
    <row r="1522" spans="1:32" s="158" customFormat="1" ht="15" customHeight="1">
      <c r="A1522" s="410">
        <v>34648309</v>
      </c>
      <c r="B1522" s="410" t="s">
        <v>15</v>
      </c>
      <c r="C1522" s="410" t="s">
        <v>618</v>
      </c>
      <c r="D1522" s="413">
        <v>45626</v>
      </c>
      <c r="E1522" s="411">
        <v>0.45833333333333331</v>
      </c>
      <c r="F1522" s="412" t="s">
        <v>143</v>
      </c>
      <c r="G1522" s="419" t="s">
        <v>1460</v>
      </c>
      <c r="H1522" s="353" t="s">
        <v>352</v>
      </c>
      <c r="I1522" s="353" t="s">
        <v>352</v>
      </c>
      <c r="J1522" s="379" t="s">
        <v>352</v>
      </c>
      <c r="K1522" s="353" t="s">
        <v>352</v>
      </c>
      <c r="L1522" s="418"/>
      <c r="M1522" s="418"/>
      <c r="N1522" s="418"/>
      <c r="O1522" s="418"/>
      <c r="P1522" s="418"/>
      <c r="Q1522" s="418"/>
      <c r="R1522" s="418"/>
      <c r="S1522" s="418"/>
      <c r="T1522" s="418"/>
      <c r="U1522" s="418"/>
      <c r="V1522" s="418"/>
      <c r="W1522" s="418"/>
      <c r="X1522" s="418"/>
      <c r="Y1522" s="418"/>
      <c r="Z1522" s="418"/>
      <c r="AA1522" s="347"/>
      <c r="AB1522" s="347"/>
      <c r="AC1522" s="347"/>
      <c r="AD1522" s="347"/>
      <c r="AE1522" s="347"/>
      <c r="AF1522" s="347"/>
    </row>
    <row r="1523" spans="1:32" s="158" customFormat="1" ht="15" customHeight="1">
      <c r="A1523" s="410">
        <v>34646519</v>
      </c>
      <c r="B1523" s="410" t="s">
        <v>660</v>
      </c>
      <c r="C1523" s="410" t="s">
        <v>1442</v>
      </c>
      <c r="D1523" s="414">
        <v>45605</v>
      </c>
      <c r="E1523" s="411">
        <v>0.75</v>
      </c>
      <c r="F1523" s="412" t="s">
        <v>160</v>
      </c>
      <c r="G1523" s="419" t="s">
        <v>1461</v>
      </c>
      <c r="H1523" s="412" t="s">
        <v>885</v>
      </c>
      <c r="I1523" s="353" t="s">
        <v>352</v>
      </c>
      <c r="J1523" s="379" t="s">
        <v>352</v>
      </c>
      <c r="K1523" s="353" t="s">
        <v>352</v>
      </c>
      <c r="L1523" s="417"/>
      <c r="M1523" s="417"/>
      <c r="N1523" s="417"/>
      <c r="O1523" s="417"/>
      <c r="P1523" s="417"/>
      <c r="Q1523" s="417"/>
      <c r="R1523" s="417"/>
      <c r="S1523" s="417"/>
      <c r="T1523" s="417"/>
      <c r="U1523" s="417"/>
      <c r="V1523" s="417"/>
      <c r="W1523" s="417"/>
      <c r="X1523" s="417"/>
      <c r="Y1523" s="417"/>
      <c r="Z1523" s="417"/>
      <c r="AA1523" s="347"/>
      <c r="AB1523" s="347"/>
      <c r="AC1523" s="347"/>
      <c r="AD1523" s="347"/>
      <c r="AE1523" s="347"/>
      <c r="AF1523" s="347"/>
    </row>
    <row r="1524" spans="1:32" s="158" customFormat="1" ht="15" customHeight="1">
      <c r="A1524" s="410">
        <v>34645675</v>
      </c>
      <c r="B1524" s="410" t="s">
        <v>121</v>
      </c>
      <c r="C1524" s="410" t="s">
        <v>457</v>
      </c>
      <c r="D1524" s="413">
        <v>45625</v>
      </c>
      <c r="E1524" s="411">
        <v>0.75</v>
      </c>
      <c r="F1524" s="412" t="s">
        <v>143</v>
      </c>
      <c r="G1524" s="419" t="s">
        <v>1462</v>
      </c>
      <c r="H1524" s="412" t="s">
        <v>885</v>
      </c>
      <c r="I1524" s="353" t="s">
        <v>352</v>
      </c>
      <c r="J1524" s="379" t="s">
        <v>352</v>
      </c>
      <c r="K1524" s="353" t="s">
        <v>352</v>
      </c>
      <c r="L1524" s="417"/>
      <c r="M1524" s="417"/>
      <c r="N1524" s="417"/>
      <c r="O1524" s="417"/>
      <c r="P1524" s="417"/>
      <c r="Q1524" s="417"/>
      <c r="R1524" s="417"/>
      <c r="S1524" s="417"/>
      <c r="T1524" s="417"/>
      <c r="U1524" s="417"/>
      <c r="V1524" s="417"/>
      <c r="W1524" s="417"/>
      <c r="X1524" s="417"/>
      <c r="Y1524" s="417"/>
      <c r="Z1524" s="417"/>
      <c r="AA1524" s="347"/>
      <c r="AB1524" s="347"/>
      <c r="AC1524" s="347"/>
      <c r="AD1524" s="347"/>
      <c r="AE1524" s="347"/>
      <c r="AF1524" s="347"/>
    </row>
    <row r="1525" spans="1:32" s="158" customFormat="1" ht="15" customHeight="1">
      <c r="A1525" s="410">
        <v>34651219</v>
      </c>
      <c r="B1525" s="410" t="s">
        <v>132</v>
      </c>
      <c r="C1525" s="410" t="s">
        <v>1443</v>
      </c>
      <c r="D1525" s="413">
        <v>45626</v>
      </c>
      <c r="E1525" s="411">
        <v>0.79166666666666663</v>
      </c>
      <c r="F1525" s="412" t="s">
        <v>143</v>
      </c>
      <c r="G1525" s="419" t="s">
        <v>1463</v>
      </c>
      <c r="H1525" s="353" t="s">
        <v>352</v>
      </c>
      <c r="I1525" s="353" t="s">
        <v>352</v>
      </c>
      <c r="J1525" s="379" t="s">
        <v>352</v>
      </c>
      <c r="K1525" s="353" t="s">
        <v>352</v>
      </c>
      <c r="L1525" s="418"/>
      <c r="M1525" s="418"/>
      <c r="N1525" s="418"/>
      <c r="O1525" s="418"/>
      <c r="P1525" s="418"/>
      <c r="Q1525" s="418"/>
      <c r="R1525" s="418"/>
      <c r="S1525" s="418"/>
      <c r="T1525" s="418"/>
      <c r="U1525" s="418"/>
      <c r="V1525" s="418"/>
      <c r="W1525" s="418"/>
      <c r="X1525" s="418"/>
      <c r="Y1525" s="418"/>
      <c r="Z1525" s="418"/>
      <c r="AA1525" s="347"/>
      <c r="AB1525" s="347"/>
      <c r="AC1525" s="347"/>
      <c r="AD1525" s="347"/>
      <c r="AE1525" s="347"/>
      <c r="AF1525" s="347"/>
    </row>
    <row r="1526" spans="1:32" s="158" customFormat="1" ht="15" customHeight="1">
      <c r="A1526" s="410">
        <v>34648805</v>
      </c>
      <c r="B1526" s="410" t="s">
        <v>132</v>
      </c>
      <c r="C1526" s="410" t="s">
        <v>1443</v>
      </c>
      <c r="D1526" s="413">
        <v>45626</v>
      </c>
      <c r="E1526" s="411">
        <v>0.75</v>
      </c>
      <c r="F1526" s="412" t="s">
        <v>143</v>
      </c>
      <c r="G1526" s="419" t="s">
        <v>1464</v>
      </c>
      <c r="H1526" s="353" t="s">
        <v>352</v>
      </c>
      <c r="I1526" s="353" t="s">
        <v>352</v>
      </c>
      <c r="J1526" s="379" t="s">
        <v>352</v>
      </c>
      <c r="K1526" s="353" t="s">
        <v>352</v>
      </c>
      <c r="L1526" s="418"/>
      <c r="M1526" s="418"/>
      <c r="N1526" s="418"/>
      <c r="O1526" s="418"/>
      <c r="P1526" s="418"/>
      <c r="Q1526" s="418"/>
      <c r="R1526" s="418"/>
      <c r="S1526" s="418"/>
      <c r="T1526" s="418"/>
      <c r="U1526" s="418"/>
      <c r="V1526" s="418"/>
      <c r="W1526" s="418"/>
      <c r="X1526" s="418"/>
      <c r="Y1526" s="418"/>
      <c r="Z1526" s="418"/>
      <c r="AA1526" s="347"/>
      <c r="AB1526" s="347"/>
      <c r="AC1526" s="347"/>
      <c r="AD1526" s="347"/>
      <c r="AE1526" s="347"/>
      <c r="AF1526" s="347"/>
    </row>
    <row r="1527" spans="1:32" s="158" customFormat="1" ht="15" customHeight="1">
      <c r="A1527" s="410">
        <v>34651154</v>
      </c>
      <c r="B1527" s="410" t="s">
        <v>15</v>
      </c>
      <c r="C1527" s="410" t="s">
        <v>1444</v>
      </c>
      <c r="D1527" s="414">
        <v>45634</v>
      </c>
      <c r="E1527" s="411">
        <v>0.45833333333333331</v>
      </c>
      <c r="F1527" s="412" t="s">
        <v>216</v>
      </c>
      <c r="G1527" s="419" t="s">
        <v>1465</v>
      </c>
      <c r="H1527" s="353" t="s">
        <v>352</v>
      </c>
      <c r="I1527" s="353" t="s">
        <v>352</v>
      </c>
      <c r="J1527" s="379" t="s">
        <v>352</v>
      </c>
      <c r="K1527" s="353" t="s">
        <v>352</v>
      </c>
      <c r="L1527" s="418"/>
      <c r="M1527" s="418"/>
      <c r="N1527" s="418"/>
      <c r="O1527" s="418"/>
      <c r="P1527" s="418"/>
      <c r="Q1527" s="418"/>
      <c r="R1527" s="418"/>
      <c r="S1527" s="418"/>
      <c r="T1527" s="418"/>
      <c r="U1527" s="418"/>
      <c r="V1527" s="418"/>
      <c r="W1527" s="418"/>
      <c r="X1527" s="418"/>
      <c r="Y1527" s="418"/>
      <c r="Z1527" s="418"/>
      <c r="AA1527" s="347"/>
      <c r="AB1527" s="347"/>
      <c r="AC1527" s="347"/>
      <c r="AD1527" s="347"/>
      <c r="AE1527" s="347"/>
      <c r="AF1527" s="347"/>
    </row>
    <row r="1528" spans="1:32" s="158" customFormat="1" ht="15" customHeight="1">
      <c r="A1528" s="410">
        <v>34651256</v>
      </c>
      <c r="B1528" s="410" t="s">
        <v>121</v>
      </c>
      <c r="C1528" s="410" t="s">
        <v>457</v>
      </c>
      <c r="D1528" s="413">
        <v>45626</v>
      </c>
      <c r="E1528" s="411">
        <v>0.79166666666666663</v>
      </c>
      <c r="F1528" s="412" t="s">
        <v>143</v>
      </c>
      <c r="G1528" s="419" t="s">
        <v>1466</v>
      </c>
      <c r="H1528" s="353" t="s">
        <v>352</v>
      </c>
      <c r="I1528" s="353" t="s">
        <v>352</v>
      </c>
      <c r="J1528" s="379" t="s">
        <v>352</v>
      </c>
      <c r="K1528" s="353" t="s">
        <v>352</v>
      </c>
      <c r="L1528" s="418"/>
      <c r="M1528" s="418"/>
      <c r="N1528" s="418"/>
      <c r="O1528" s="418"/>
      <c r="P1528" s="418"/>
      <c r="Q1528" s="418"/>
      <c r="R1528" s="418"/>
      <c r="S1528" s="418"/>
      <c r="T1528" s="418"/>
      <c r="U1528" s="418"/>
      <c r="V1528" s="418"/>
      <c r="W1528" s="418"/>
      <c r="X1528" s="418"/>
      <c r="Y1528" s="418"/>
      <c r="Z1528" s="418"/>
      <c r="AA1528" s="347"/>
      <c r="AB1528" s="347"/>
      <c r="AC1528" s="347"/>
      <c r="AD1528" s="347"/>
      <c r="AE1528" s="347"/>
      <c r="AF1528" s="347"/>
    </row>
    <row r="1529" spans="1:32" s="158" customFormat="1" ht="15" customHeight="1">
      <c r="A1529" s="410">
        <v>34672353</v>
      </c>
      <c r="B1529" s="410" t="s">
        <v>354</v>
      </c>
      <c r="C1529" s="410" t="s">
        <v>373</v>
      </c>
      <c r="D1529" s="413">
        <v>45643</v>
      </c>
      <c r="E1529" s="411">
        <v>0.625</v>
      </c>
      <c r="F1529" s="412" t="s">
        <v>143</v>
      </c>
      <c r="G1529" s="419" t="s">
        <v>1467</v>
      </c>
      <c r="H1529" s="353" t="s">
        <v>352</v>
      </c>
      <c r="I1529" s="353" t="s">
        <v>352</v>
      </c>
      <c r="J1529" s="379" t="s">
        <v>352</v>
      </c>
      <c r="K1529" s="353" t="s">
        <v>352</v>
      </c>
      <c r="L1529" s="418"/>
      <c r="M1529" s="418"/>
      <c r="N1529" s="418"/>
      <c r="O1529" s="418"/>
      <c r="P1529" s="418"/>
      <c r="Q1529" s="418"/>
      <c r="R1529" s="418"/>
      <c r="S1529" s="418"/>
      <c r="T1529" s="418"/>
      <c r="U1529" s="418"/>
      <c r="V1529" s="418"/>
      <c r="W1529" s="418"/>
      <c r="X1529" s="418"/>
      <c r="Y1529" s="418"/>
      <c r="Z1529" s="418"/>
      <c r="AA1529" s="347"/>
      <c r="AB1529" s="347"/>
      <c r="AC1529" s="347"/>
      <c r="AD1529" s="347"/>
      <c r="AE1529" s="347"/>
      <c r="AF1529" s="347"/>
    </row>
    <row r="1530" spans="1:32" s="158" customFormat="1" ht="15" customHeight="1">
      <c r="A1530" s="410">
        <v>34673720</v>
      </c>
      <c r="B1530" s="410" t="s">
        <v>219</v>
      </c>
      <c r="C1530" s="410" t="s">
        <v>1445</v>
      </c>
      <c r="D1530" s="413">
        <v>45655</v>
      </c>
      <c r="E1530" s="411">
        <v>0.375</v>
      </c>
      <c r="F1530" s="412" t="s">
        <v>143</v>
      </c>
      <c r="G1530" s="419" t="s">
        <v>1468</v>
      </c>
      <c r="H1530" s="353" t="s">
        <v>352</v>
      </c>
      <c r="I1530" s="353" t="s">
        <v>352</v>
      </c>
      <c r="J1530" s="379" t="s">
        <v>352</v>
      </c>
      <c r="K1530" s="353" t="s">
        <v>352</v>
      </c>
      <c r="L1530" s="418"/>
      <c r="M1530" s="418"/>
      <c r="N1530" s="418"/>
      <c r="O1530" s="418"/>
      <c r="P1530" s="418"/>
      <c r="Q1530" s="418"/>
      <c r="R1530" s="418"/>
      <c r="S1530" s="418"/>
      <c r="T1530" s="418"/>
      <c r="U1530" s="418"/>
      <c r="V1530" s="418"/>
      <c r="W1530" s="418"/>
      <c r="X1530" s="418"/>
      <c r="Y1530" s="418"/>
      <c r="Z1530" s="418"/>
      <c r="AA1530" s="347"/>
      <c r="AB1530" s="347"/>
      <c r="AC1530" s="347"/>
      <c r="AD1530" s="347"/>
      <c r="AE1530" s="347"/>
      <c r="AF1530" s="347"/>
    </row>
    <row r="1531" spans="1:32" s="158" customFormat="1" ht="15" customHeight="1">
      <c r="A1531" s="410">
        <v>34674438</v>
      </c>
      <c r="B1531" s="410" t="s">
        <v>1312</v>
      </c>
      <c r="C1531" s="410" t="s">
        <v>1446</v>
      </c>
      <c r="D1531" s="413">
        <v>45647</v>
      </c>
      <c r="E1531" s="411">
        <v>0.58333333333333337</v>
      </c>
      <c r="F1531" s="412" t="s">
        <v>157</v>
      </c>
      <c r="G1531" s="419" t="s">
        <v>1469</v>
      </c>
      <c r="H1531" s="353" t="s">
        <v>352</v>
      </c>
      <c r="I1531" s="353" t="s">
        <v>352</v>
      </c>
      <c r="J1531" s="379" t="s">
        <v>352</v>
      </c>
      <c r="K1531" s="353" t="s">
        <v>352</v>
      </c>
      <c r="L1531" s="418"/>
      <c r="M1531" s="418"/>
      <c r="N1531" s="418"/>
      <c r="O1531" s="418"/>
      <c r="P1531" s="418"/>
      <c r="Q1531" s="418"/>
      <c r="R1531" s="418"/>
      <c r="S1531" s="418"/>
      <c r="T1531" s="418"/>
      <c r="U1531" s="418"/>
      <c r="V1531" s="418"/>
      <c r="W1531" s="418"/>
      <c r="X1531" s="418"/>
      <c r="Y1531" s="418"/>
      <c r="Z1531" s="418"/>
      <c r="AA1531" s="347"/>
      <c r="AB1531" s="347"/>
      <c r="AC1531" s="347"/>
      <c r="AD1531" s="347"/>
      <c r="AE1531" s="347"/>
      <c r="AF1531" s="347"/>
    </row>
    <row r="1532" spans="1:32" s="158" customFormat="1" ht="15" customHeight="1">
      <c r="A1532" s="239">
        <v>34683316</v>
      </c>
      <c r="B1532" s="239" t="s">
        <v>1470</v>
      </c>
      <c r="C1532" s="239" t="s">
        <v>1471</v>
      </c>
      <c r="D1532" s="421">
        <v>45649</v>
      </c>
      <c r="E1532" s="20">
        <v>0.66666666666666663</v>
      </c>
      <c r="F1532" s="21" t="s">
        <v>884</v>
      </c>
      <c r="G1532" s="419" t="s">
        <v>1487</v>
      </c>
      <c r="H1532" s="353" t="s">
        <v>352</v>
      </c>
      <c r="I1532" s="353" t="s">
        <v>352</v>
      </c>
      <c r="J1532" s="379" t="s">
        <v>352</v>
      </c>
      <c r="K1532" s="353" t="s">
        <v>352</v>
      </c>
      <c r="L1532" s="420"/>
      <c r="M1532" s="420"/>
      <c r="N1532" s="420"/>
      <c r="O1532" s="420"/>
      <c r="P1532" s="420"/>
      <c r="Q1532" s="420"/>
      <c r="R1532" s="420"/>
      <c r="S1532" s="420"/>
      <c r="T1532" s="420"/>
      <c r="U1532" s="420"/>
      <c r="V1532" s="420"/>
      <c r="W1532" s="420"/>
      <c r="X1532" s="420"/>
      <c r="Y1532" s="420"/>
      <c r="Z1532" s="420"/>
    </row>
    <row r="1533" spans="1:32" s="158" customFormat="1" ht="15" customHeight="1">
      <c r="A1533" s="239">
        <v>34683457</v>
      </c>
      <c r="B1533" s="239" t="s">
        <v>1098</v>
      </c>
      <c r="C1533" s="239" t="s">
        <v>1472</v>
      </c>
      <c r="D1533" s="422">
        <v>45633</v>
      </c>
      <c r="E1533" s="20">
        <v>0.625</v>
      </c>
      <c r="F1533" s="21" t="s">
        <v>884</v>
      </c>
      <c r="G1533" s="419" t="s">
        <v>1488</v>
      </c>
      <c r="H1533" s="353" t="s">
        <v>352</v>
      </c>
      <c r="I1533" s="353" t="s">
        <v>352</v>
      </c>
      <c r="J1533" s="379" t="s">
        <v>352</v>
      </c>
      <c r="K1533" s="353" t="s">
        <v>352</v>
      </c>
      <c r="L1533" s="420"/>
      <c r="M1533" s="420"/>
      <c r="N1533" s="420"/>
      <c r="O1533" s="420"/>
      <c r="P1533" s="420"/>
      <c r="Q1533" s="420"/>
      <c r="R1533" s="420"/>
      <c r="S1533" s="420"/>
      <c r="T1533" s="420"/>
      <c r="U1533" s="420"/>
      <c r="V1533" s="420"/>
      <c r="W1533" s="420"/>
      <c r="X1533" s="420"/>
      <c r="Y1533" s="420"/>
      <c r="Z1533" s="420"/>
    </row>
    <row r="1534" spans="1:32" s="158" customFormat="1" ht="15" customHeight="1">
      <c r="A1534" s="239">
        <v>34689350</v>
      </c>
      <c r="B1534" s="239" t="s">
        <v>1098</v>
      </c>
      <c r="C1534" s="239" t="s">
        <v>1473</v>
      </c>
      <c r="D1534" s="422">
        <v>45669</v>
      </c>
      <c r="E1534" s="20">
        <v>0.41666666666666669</v>
      </c>
      <c r="F1534" s="21" t="s">
        <v>884</v>
      </c>
      <c r="G1534" s="419" t="s">
        <v>1489</v>
      </c>
      <c r="H1534" s="353" t="s">
        <v>352</v>
      </c>
      <c r="I1534" s="353" t="s">
        <v>352</v>
      </c>
      <c r="J1534" s="379" t="s">
        <v>352</v>
      </c>
      <c r="K1534" s="353" t="s">
        <v>352</v>
      </c>
      <c r="L1534" s="420"/>
      <c r="M1534" s="420"/>
      <c r="N1534" s="420"/>
      <c r="O1534" s="420"/>
      <c r="P1534" s="420"/>
      <c r="Q1534" s="420"/>
      <c r="R1534" s="420"/>
      <c r="S1534" s="420"/>
      <c r="T1534" s="420"/>
      <c r="U1534" s="420"/>
      <c r="V1534" s="420"/>
      <c r="W1534" s="420"/>
      <c r="X1534" s="420"/>
      <c r="Y1534" s="420"/>
      <c r="Z1534" s="420"/>
    </row>
    <row r="1535" spans="1:32" s="158" customFormat="1" ht="15" customHeight="1">
      <c r="A1535" s="239">
        <v>34688446</v>
      </c>
      <c r="B1535" s="239" t="s">
        <v>1474</v>
      </c>
      <c r="C1535" s="239" t="s">
        <v>1475</v>
      </c>
      <c r="D1535" s="422">
        <v>45664</v>
      </c>
      <c r="E1535" s="20">
        <v>0.58333333333333337</v>
      </c>
      <c r="F1535" s="21" t="s">
        <v>154</v>
      </c>
      <c r="G1535" s="419" t="s">
        <v>1490</v>
      </c>
      <c r="H1535" s="353" t="s">
        <v>352</v>
      </c>
      <c r="I1535" s="353" t="s">
        <v>352</v>
      </c>
      <c r="J1535" s="379" t="s">
        <v>352</v>
      </c>
      <c r="K1535" s="353" t="s">
        <v>352</v>
      </c>
      <c r="L1535" s="420"/>
      <c r="M1535" s="420"/>
      <c r="N1535" s="420"/>
      <c r="O1535" s="420"/>
      <c r="P1535" s="420"/>
      <c r="Q1535" s="420"/>
      <c r="R1535" s="420"/>
      <c r="S1535" s="420"/>
      <c r="T1535" s="420"/>
      <c r="U1535" s="420"/>
      <c r="V1535" s="420"/>
      <c r="W1535" s="420"/>
      <c r="X1535" s="420"/>
      <c r="Y1535" s="420"/>
      <c r="Z1535" s="420"/>
    </row>
    <row r="1536" spans="1:32" s="158" customFormat="1" ht="15" customHeight="1">
      <c r="A1536" s="239">
        <v>34692752</v>
      </c>
      <c r="B1536" s="239" t="s">
        <v>121</v>
      </c>
      <c r="C1536" s="239" t="s">
        <v>1476</v>
      </c>
      <c r="D1536" s="422">
        <v>45633</v>
      </c>
      <c r="E1536" s="20">
        <v>0.83333333333333337</v>
      </c>
      <c r="F1536" s="21" t="s">
        <v>143</v>
      </c>
      <c r="G1536" s="419" t="s">
        <v>1491</v>
      </c>
      <c r="H1536" s="353" t="s">
        <v>352</v>
      </c>
      <c r="I1536" s="353" t="s">
        <v>352</v>
      </c>
      <c r="J1536" s="379" t="s">
        <v>352</v>
      </c>
      <c r="K1536" s="353" t="s">
        <v>352</v>
      </c>
      <c r="L1536" s="420"/>
      <c r="M1536" s="420"/>
      <c r="N1536" s="420"/>
      <c r="O1536" s="420"/>
      <c r="P1536" s="420"/>
      <c r="Q1536" s="420"/>
      <c r="R1536" s="420"/>
      <c r="S1536" s="420"/>
      <c r="T1536" s="420"/>
      <c r="U1536" s="420"/>
      <c r="V1536" s="420"/>
      <c r="W1536" s="420"/>
      <c r="X1536" s="420"/>
      <c r="Y1536" s="420"/>
      <c r="Z1536" s="420"/>
    </row>
    <row r="1537" spans="1:26" s="158" customFormat="1" ht="15" customHeight="1">
      <c r="A1537" s="239">
        <v>34691146</v>
      </c>
      <c r="B1537" s="239" t="s">
        <v>11</v>
      </c>
      <c r="C1537" s="239" t="s">
        <v>1477</v>
      </c>
      <c r="D1537" s="421">
        <v>45640</v>
      </c>
      <c r="E1537" s="20">
        <v>0.33333333333333331</v>
      </c>
      <c r="F1537" s="21" t="s">
        <v>143</v>
      </c>
      <c r="G1537" s="419" t="s">
        <v>1492</v>
      </c>
      <c r="H1537" s="353" t="s">
        <v>352</v>
      </c>
      <c r="I1537" s="353" t="s">
        <v>352</v>
      </c>
      <c r="J1537" s="379" t="s">
        <v>352</v>
      </c>
      <c r="K1537" s="353" t="s">
        <v>352</v>
      </c>
      <c r="L1537" s="420"/>
      <c r="M1537" s="420"/>
      <c r="N1537" s="420"/>
      <c r="O1537" s="420"/>
      <c r="P1537" s="420"/>
      <c r="Q1537" s="420"/>
      <c r="R1537" s="420"/>
      <c r="S1537" s="420"/>
      <c r="T1537" s="420"/>
      <c r="U1537" s="420"/>
      <c r="V1537" s="420"/>
      <c r="W1537" s="420"/>
      <c r="X1537" s="420"/>
      <c r="Y1537" s="420"/>
      <c r="Z1537" s="420"/>
    </row>
    <row r="1538" spans="1:26" s="158" customFormat="1" ht="15" customHeight="1">
      <c r="A1538" s="239">
        <v>34691094</v>
      </c>
      <c r="B1538" s="239" t="s">
        <v>1478</v>
      </c>
      <c r="C1538" s="239" t="s">
        <v>1479</v>
      </c>
      <c r="D1538" s="422">
        <v>45633</v>
      </c>
      <c r="E1538" s="20">
        <v>0.58333333333333337</v>
      </c>
      <c r="F1538" s="21" t="s">
        <v>143</v>
      </c>
      <c r="G1538" s="419" t="s">
        <v>1493</v>
      </c>
      <c r="H1538" s="353" t="s">
        <v>352</v>
      </c>
      <c r="I1538" s="353" t="s">
        <v>352</v>
      </c>
      <c r="J1538" s="379" t="s">
        <v>352</v>
      </c>
      <c r="K1538" s="353" t="s">
        <v>352</v>
      </c>
      <c r="L1538" s="420"/>
      <c r="M1538" s="420"/>
      <c r="N1538" s="420"/>
      <c r="O1538" s="420"/>
      <c r="P1538" s="420"/>
      <c r="Q1538" s="420"/>
      <c r="R1538" s="420"/>
      <c r="S1538" s="420"/>
      <c r="T1538" s="420"/>
      <c r="U1538" s="420"/>
      <c r="V1538" s="420"/>
      <c r="W1538" s="420"/>
      <c r="X1538" s="420"/>
      <c r="Y1538" s="420"/>
      <c r="Z1538" s="420"/>
    </row>
    <row r="1539" spans="1:26" s="158" customFormat="1" ht="15" customHeight="1">
      <c r="A1539" s="239">
        <v>34699674</v>
      </c>
      <c r="B1539" s="239" t="s">
        <v>15</v>
      </c>
      <c r="C1539" s="239" t="s">
        <v>1480</v>
      </c>
      <c r="D1539" s="421">
        <v>45626</v>
      </c>
      <c r="E1539" s="20">
        <v>0.70833333333333337</v>
      </c>
      <c r="F1539" s="21" t="s">
        <v>143</v>
      </c>
      <c r="G1539" s="419" t="s">
        <v>1494</v>
      </c>
      <c r="H1539" s="21" t="s">
        <v>893</v>
      </c>
      <c r="I1539" s="353" t="s">
        <v>352</v>
      </c>
      <c r="J1539" s="379" t="s">
        <v>352</v>
      </c>
      <c r="K1539" s="353" t="s">
        <v>352</v>
      </c>
      <c r="L1539" s="420"/>
      <c r="M1539" s="420"/>
      <c r="N1539" s="420"/>
      <c r="O1539" s="420"/>
      <c r="P1539" s="420"/>
      <c r="Q1539" s="420"/>
      <c r="R1539" s="420"/>
      <c r="S1539" s="420"/>
      <c r="T1539" s="420"/>
      <c r="U1539" s="420"/>
      <c r="V1539" s="420"/>
      <c r="W1539" s="420"/>
      <c r="X1539" s="420"/>
      <c r="Y1539" s="420"/>
      <c r="Z1539" s="420"/>
    </row>
    <row r="1540" spans="1:26" s="158" customFormat="1" ht="15" customHeight="1">
      <c r="A1540" s="239">
        <v>34698538</v>
      </c>
      <c r="B1540" s="239" t="s">
        <v>1470</v>
      </c>
      <c r="C1540" s="239" t="s">
        <v>1481</v>
      </c>
      <c r="D1540" s="422">
        <v>45635</v>
      </c>
      <c r="E1540" s="20">
        <v>0.625</v>
      </c>
      <c r="F1540" s="21" t="s">
        <v>157</v>
      </c>
      <c r="G1540" s="419" t="s">
        <v>1495</v>
      </c>
      <c r="H1540" s="353" t="s">
        <v>352</v>
      </c>
      <c r="I1540" s="353" t="s">
        <v>352</v>
      </c>
      <c r="J1540" s="379" t="s">
        <v>352</v>
      </c>
      <c r="K1540" s="353" t="s">
        <v>352</v>
      </c>
      <c r="L1540" s="420"/>
      <c r="M1540" s="420"/>
      <c r="N1540" s="420"/>
      <c r="O1540" s="420"/>
      <c r="P1540" s="420"/>
      <c r="Q1540" s="420"/>
      <c r="R1540" s="420"/>
      <c r="S1540" s="420"/>
      <c r="T1540" s="420"/>
      <c r="U1540" s="420"/>
      <c r="V1540" s="420"/>
      <c r="W1540" s="420"/>
      <c r="X1540" s="420"/>
      <c r="Y1540" s="420"/>
      <c r="Z1540" s="420"/>
    </row>
    <row r="1541" spans="1:26" s="158" customFormat="1" ht="15" customHeight="1">
      <c r="A1541" s="239">
        <v>34700167</v>
      </c>
      <c r="B1541" s="239" t="s">
        <v>15</v>
      </c>
      <c r="C1541" s="239" t="s">
        <v>1482</v>
      </c>
      <c r="D1541" s="421">
        <v>45636</v>
      </c>
      <c r="E1541" s="20">
        <v>0.70833333333333337</v>
      </c>
      <c r="F1541" s="21" t="s">
        <v>143</v>
      </c>
      <c r="G1541" s="419" t="s">
        <v>1496</v>
      </c>
      <c r="H1541" s="353" t="s">
        <v>352</v>
      </c>
      <c r="I1541" s="353" t="s">
        <v>352</v>
      </c>
      <c r="J1541" s="379" t="s">
        <v>352</v>
      </c>
      <c r="K1541" s="353" t="s">
        <v>352</v>
      </c>
      <c r="L1541" s="420"/>
      <c r="M1541" s="420"/>
      <c r="N1541" s="420"/>
      <c r="O1541" s="420"/>
      <c r="P1541" s="420"/>
      <c r="Q1541" s="420"/>
      <c r="R1541" s="420"/>
      <c r="S1541" s="420"/>
      <c r="T1541" s="420"/>
      <c r="U1541" s="420"/>
      <c r="V1541" s="420"/>
      <c r="W1541" s="420"/>
      <c r="X1541" s="420"/>
      <c r="Y1541" s="420"/>
      <c r="Z1541" s="420"/>
    </row>
    <row r="1542" spans="1:26" s="158" customFormat="1" ht="15" customHeight="1">
      <c r="A1542" s="239">
        <v>34706655</v>
      </c>
      <c r="B1542" s="239" t="s">
        <v>1483</v>
      </c>
      <c r="C1542" s="239" t="s">
        <v>1484</v>
      </c>
      <c r="D1542" s="422">
        <v>45668</v>
      </c>
      <c r="E1542" s="20">
        <v>0.66666666666666663</v>
      </c>
      <c r="F1542" s="21" t="s">
        <v>157</v>
      </c>
      <c r="G1542" s="419" t="s">
        <v>1497</v>
      </c>
      <c r="H1542" s="353" t="s">
        <v>352</v>
      </c>
      <c r="I1542" s="353" t="s">
        <v>352</v>
      </c>
      <c r="J1542" s="379" t="s">
        <v>352</v>
      </c>
      <c r="K1542" s="353" t="s">
        <v>352</v>
      </c>
      <c r="L1542" s="420"/>
      <c r="M1542" s="420"/>
      <c r="N1542" s="420"/>
      <c r="O1542" s="420"/>
      <c r="P1542" s="420"/>
      <c r="Q1542" s="420"/>
      <c r="R1542" s="420"/>
      <c r="S1542" s="420"/>
      <c r="T1542" s="420"/>
      <c r="U1542" s="420"/>
      <c r="V1542" s="420"/>
      <c r="W1542" s="420"/>
      <c r="X1542" s="420"/>
      <c r="Y1542" s="420"/>
      <c r="Z1542" s="420"/>
    </row>
    <row r="1543" spans="1:26" s="158" customFormat="1" ht="15" customHeight="1">
      <c r="A1543" s="239">
        <v>34706983</v>
      </c>
      <c r="B1543" s="239" t="s">
        <v>121</v>
      </c>
      <c r="C1543" s="239" t="s">
        <v>1485</v>
      </c>
      <c r="D1543" s="421">
        <v>45636</v>
      </c>
      <c r="E1543" s="20">
        <v>0.79166666666666663</v>
      </c>
      <c r="F1543" s="21" t="s">
        <v>143</v>
      </c>
      <c r="G1543" s="419" t="s">
        <v>1498</v>
      </c>
      <c r="H1543" s="353" t="s">
        <v>352</v>
      </c>
      <c r="I1543" s="353" t="s">
        <v>352</v>
      </c>
      <c r="J1543" s="379" t="s">
        <v>352</v>
      </c>
      <c r="K1543" s="353" t="s">
        <v>352</v>
      </c>
      <c r="L1543" s="420"/>
      <c r="M1543" s="420"/>
      <c r="N1543" s="420"/>
      <c r="O1543" s="420"/>
      <c r="P1543" s="420"/>
      <c r="Q1543" s="420"/>
      <c r="R1543" s="420"/>
      <c r="S1543" s="420"/>
      <c r="T1543" s="420"/>
      <c r="U1543" s="420"/>
      <c r="V1543" s="420"/>
      <c r="W1543" s="420"/>
      <c r="X1543" s="420"/>
      <c r="Y1543" s="420"/>
      <c r="Z1543" s="420"/>
    </row>
    <row r="1544" spans="1:26" s="158" customFormat="1" ht="15" customHeight="1">
      <c r="A1544" s="239">
        <v>34707327</v>
      </c>
      <c r="B1544" s="239" t="s">
        <v>1098</v>
      </c>
      <c r="C1544" s="239" t="s">
        <v>1486</v>
      </c>
      <c r="D1544" s="421">
        <v>45636</v>
      </c>
      <c r="E1544" s="20">
        <v>0.75</v>
      </c>
      <c r="F1544" s="21" t="s">
        <v>143</v>
      </c>
      <c r="G1544" s="419" t="s">
        <v>1499</v>
      </c>
      <c r="H1544" s="353" t="s">
        <v>352</v>
      </c>
      <c r="I1544" s="353" t="s">
        <v>352</v>
      </c>
      <c r="J1544" s="379" t="s">
        <v>352</v>
      </c>
      <c r="K1544" s="353" t="s">
        <v>352</v>
      </c>
      <c r="L1544" s="420"/>
      <c r="M1544" s="420"/>
      <c r="N1544" s="420"/>
      <c r="O1544" s="420"/>
      <c r="P1544" s="420"/>
      <c r="Q1544" s="420"/>
      <c r="R1544" s="420"/>
      <c r="S1544" s="420"/>
      <c r="T1544" s="420"/>
      <c r="U1544" s="420"/>
      <c r="V1544" s="420"/>
      <c r="W1544" s="420"/>
      <c r="X1544" s="420"/>
      <c r="Y1544" s="420"/>
      <c r="Z1544" s="420"/>
    </row>
    <row r="1545" spans="1:26" s="158" customFormat="1" ht="15" customHeight="1">
      <c r="A1545" s="423">
        <v>34718448</v>
      </c>
      <c r="B1545" s="423" t="s">
        <v>1500</v>
      </c>
      <c r="C1545" s="423" t="s">
        <v>1501</v>
      </c>
      <c r="D1545" s="17">
        <v>45653</v>
      </c>
      <c r="E1545" s="7">
        <v>0.83333333333333337</v>
      </c>
      <c r="F1545" s="3" t="s">
        <v>143</v>
      </c>
      <c r="G1545" s="97" t="s">
        <v>23</v>
      </c>
      <c r="H1545" s="353" t="s">
        <v>352</v>
      </c>
      <c r="I1545" s="353" t="s">
        <v>352</v>
      </c>
      <c r="J1545" s="379" t="s">
        <v>352</v>
      </c>
      <c r="K1545" s="353" t="s">
        <v>352</v>
      </c>
      <c r="L1545" s="420"/>
      <c r="M1545" s="420"/>
      <c r="N1545" s="420"/>
      <c r="O1545" s="420"/>
      <c r="P1545" s="420"/>
      <c r="Q1545" s="420"/>
      <c r="R1545" s="420"/>
      <c r="S1545" s="420"/>
      <c r="T1545" s="420"/>
      <c r="U1545" s="420"/>
      <c r="V1545" s="420"/>
      <c r="W1545" s="420"/>
      <c r="X1545" s="420"/>
      <c r="Y1545" s="420"/>
      <c r="Z1545" s="420"/>
    </row>
    <row r="1546" spans="1:26" s="158" customFormat="1" ht="15" customHeight="1">
      <c r="A1546" s="423">
        <v>34719708</v>
      </c>
      <c r="B1546" s="423" t="s">
        <v>1470</v>
      </c>
      <c r="C1546" s="423" t="s">
        <v>1502</v>
      </c>
      <c r="D1546" s="17">
        <v>45654</v>
      </c>
      <c r="E1546" s="7">
        <v>0.625</v>
      </c>
      <c r="F1546" s="3" t="s">
        <v>143</v>
      </c>
      <c r="G1546" s="97" t="s">
        <v>23</v>
      </c>
      <c r="H1546" s="353" t="s">
        <v>352</v>
      </c>
      <c r="I1546" s="353" t="s">
        <v>352</v>
      </c>
      <c r="J1546" s="379" t="s">
        <v>352</v>
      </c>
      <c r="K1546" s="353" t="s">
        <v>352</v>
      </c>
      <c r="L1546" s="420"/>
      <c r="M1546" s="420"/>
      <c r="N1546" s="420"/>
      <c r="O1546" s="420"/>
      <c r="P1546" s="420"/>
      <c r="Q1546" s="420"/>
      <c r="R1546" s="420"/>
      <c r="S1546" s="420"/>
      <c r="T1546" s="420"/>
      <c r="U1546" s="420"/>
      <c r="V1546" s="420"/>
      <c r="W1546" s="420"/>
      <c r="X1546" s="420"/>
      <c r="Y1546" s="420"/>
      <c r="Z1546" s="420"/>
    </row>
    <row r="1547" spans="1:26" s="158" customFormat="1" ht="15" customHeight="1">
      <c r="A1547" s="423">
        <v>34724629</v>
      </c>
      <c r="B1547" s="423" t="s">
        <v>219</v>
      </c>
      <c r="C1547" s="423" t="s">
        <v>1503</v>
      </c>
      <c r="D1547" s="17">
        <v>45642</v>
      </c>
      <c r="E1547" s="7">
        <v>0.625</v>
      </c>
      <c r="F1547" s="3" t="s">
        <v>143</v>
      </c>
      <c r="G1547" s="97" t="s">
        <v>23</v>
      </c>
      <c r="H1547" s="353" t="s">
        <v>352</v>
      </c>
      <c r="I1547" s="353" t="s">
        <v>352</v>
      </c>
      <c r="J1547" s="379" t="s">
        <v>352</v>
      </c>
      <c r="K1547" s="353" t="s">
        <v>352</v>
      </c>
      <c r="L1547" s="420"/>
      <c r="M1547" s="420"/>
      <c r="N1547" s="420"/>
      <c r="O1547" s="420"/>
      <c r="P1547" s="420"/>
      <c r="Q1547" s="420"/>
      <c r="R1547" s="420"/>
      <c r="S1547" s="420"/>
      <c r="T1547" s="420"/>
      <c r="U1547" s="420"/>
      <c r="V1547" s="420"/>
      <c r="W1547" s="420"/>
      <c r="X1547" s="420"/>
      <c r="Y1547" s="420"/>
      <c r="Z1547" s="420"/>
    </row>
    <row r="1548" spans="1:26" s="158" customFormat="1" ht="15" customHeight="1">
      <c r="A1548" s="239">
        <v>34733393</v>
      </c>
      <c r="B1548" s="239" t="s">
        <v>176</v>
      </c>
      <c r="C1548" s="239" t="s">
        <v>1504</v>
      </c>
      <c r="D1548" s="19">
        <v>45640</v>
      </c>
      <c r="E1548" s="20">
        <v>0.5</v>
      </c>
      <c r="F1548" s="21" t="s">
        <v>157</v>
      </c>
      <c r="G1548" s="159" t="s">
        <v>23</v>
      </c>
      <c r="H1548" s="353" t="s">
        <v>352</v>
      </c>
      <c r="I1548" s="353" t="s">
        <v>352</v>
      </c>
      <c r="J1548" s="379" t="s">
        <v>352</v>
      </c>
      <c r="K1548" s="353" t="s">
        <v>352</v>
      </c>
      <c r="L1548" s="420"/>
      <c r="M1548" s="420"/>
      <c r="N1548" s="420"/>
      <c r="O1548" s="420"/>
      <c r="P1548" s="420"/>
      <c r="Q1548" s="420"/>
      <c r="R1548" s="420"/>
      <c r="S1548" s="420"/>
      <c r="T1548" s="420"/>
      <c r="U1548" s="420"/>
      <c r="V1548" s="420"/>
      <c r="W1548" s="420"/>
      <c r="X1548" s="420"/>
      <c r="Y1548" s="420"/>
      <c r="Z1548" s="420"/>
    </row>
    <row r="1549" spans="1:26" s="158" customFormat="1" ht="15" customHeight="1">
      <c r="A1549" s="239">
        <v>34724975</v>
      </c>
      <c r="B1549" s="239" t="s">
        <v>223</v>
      </c>
      <c r="C1549" s="239" t="s">
        <v>1505</v>
      </c>
      <c r="D1549" s="19">
        <v>45641</v>
      </c>
      <c r="E1549" s="20">
        <v>0.45833333333333331</v>
      </c>
      <c r="F1549" s="21" t="s">
        <v>752</v>
      </c>
      <c r="G1549" s="159" t="s">
        <v>23</v>
      </c>
      <c r="H1549" s="353" t="s">
        <v>352</v>
      </c>
      <c r="I1549" s="353" t="s">
        <v>352</v>
      </c>
      <c r="J1549" s="379" t="s">
        <v>352</v>
      </c>
      <c r="K1549" s="353" t="s">
        <v>352</v>
      </c>
      <c r="L1549" s="420"/>
      <c r="M1549" s="420"/>
      <c r="N1549" s="420"/>
      <c r="O1549" s="420"/>
      <c r="P1549" s="420"/>
      <c r="Q1549" s="420"/>
      <c r="R1549" s="420"/>
      <c r="S1549" s="420"/>
      <c r="T1549" s="420"/>
      <c r="U1549" s="420"/>
      <c r="V1549" s="420"/>
      <c r="W1549" s="420"/>
      <c r="X1549" s="420"/>
      <c r="Y1549" s="420"/>
      <c r="Z1549" s="420"/>
    </row>
    <row r="1550" spans="1:26" s="158" customFormat="1" ht="15" customHeight="1">
      <c r="A1550" s="239">
        <v>34737949</v>
      </c>
      <c r="B1550" s="239" t="s">
        <v>15</v>
      </c>
      <c r="C1550" s="239" t="s">
        <v>1506</v>
      </c>
      <c r="D1550" s="328">
        <v>45669</v>
      </c>
      <c r="E1550" s="20">
        <v>0.33333333333333331</v>
      </c>
      <c r="F1550" s="21" t="s">
        <v>143</v>
      </c>
      <c r="G1550" s="159" t="s">
        <v>23</v>
      </c>
      <c r="H1550" s="353" t="s">
        <v>352</v>
      </c>
      <c r="I1550" s="353" t="s">
        <v>352</v>
      </c>
      <c r="J1550" s="379" t="s">
        <v>352</v>
      </c>
      <c r="K1550" s="353" t="s">
        <v>352</v>
      </c>
      <c r="L1550" s="420"/>
      <c r="M1550" s="420"/>
      <c r="N1550" s="420"/>
      <c r="O1550" s="420"/>
      <c r="P1550" s="420"/>
      <c r="Q1550" s="420"/>
      <c r="R1550" s="420"/>
      <c r="S1550" s="420"/>
      <c r="T1550" s="420"/>
      <c r="U1550" s="420"/>
      <c r="V1550" s="420"/>
      <c r="W1550" s="420"/>
      <c r="X1550" s="420"/>
      <c r="Y1550" s="420"/>
      <c r="Z1550" s="420"/>
    </row>
    <row r="1551" spans="1:26" s="158" customFormat="1" ht="15" customHeight="1">
      <c r="A1551" s="239">
        <v>34749317</v>
      </c>
      <c r="B1551" s="239" t="s">
        <v>386</v>
      </c>
      <c r="C1551" s="239" t="s">
        <v>1507</v>
      </c>
      <c r="D1551" s="19">
        <v>45655</v>
      </c>
      <c r="E1551" s="20">
        <v>0.875</v>
      </c>
      <c r="F1551" s="21" t="s">
        <v>143</v>
      </c>
      <c r="G1551" s="159" t="s">
        <v>23</v>
      </c>
      <c r="H1551" s="353" t="s">
        <v>352</v>
      </c>
      <c r="I1551" s="353" t="s">
        <v>352</v>
      </c>
      <c r="J1551" s="379" t="s">
        <v>352</v>
      </c>
      <c r="K1551" s="353" t="s">
        <v>352</v>
      </c>
      <c r="L1551" s="420"/>
      <c r="M1551" s="420"/>
      <c r="N1551" s="420"/>
      <c r="O1551" s="420"/>
      <c r="P1551" s="420"/>
      <c r="Q1551" s="420"/>
      <c r="R1551" s="420"/>
      <c r="S1551" s="420"/>
      <c r="T1551" s="420"/>
      <c r="U1551" s="420"/>
      <c r="V1551" s="420"/>
      <c r="W1551" s="420"/>
      <c r="X1551" s="420"/>
      <c r="Y1551" s="420"/>
      <c r="Z1551" s="420"/>
    </row>
    <row r="1552" spans="1:26" s="158" customFormat="1" ht="15" customHeight="1">
      <c r="A1552" s="239">
        <v>34747184</v>
      </c>
      <c r="B1552" s="239" t="s">
        <v>1508</v>
      </c>
      <c r="C1552" s="239" t="s">
        <v>1509</v>
      </c>
      <c r="D1552" s="328">
        <v>45660</v>
      </c>
      <c r="E1552" s="20">
        <v>0.625</v>
      </c>
      <c r="F1552" s="21" t="s">
        <v>157</v>
      </c>
      <c r="G1552" s="159" t="s">
        <v>23</v>
      </c>
      <c r="H1552" s="353" t="s">
        <v>352</v>
      </c>
      <c r="I1552" s="353" t="s">
        <v>352</v>
      </c>
      <c r="J1552" s="379" t="s">
        <v>352</v>
      </c>
      <c r="K1552" s="353" t="s">
        <v>352</v>
      </c>
      <c r="L1552" s="420"/>
      <c r="M1552" s="420"/>
      <c r="N1552" s="420"/>
      <c r="O1552" s="420"/>
      <c r="P1552" s="420"/>
      <c r="Q1552" s="420"/>
      <c r="R1552" s="420"/>
      <c r="S1552" s="420"/>
      <c r="T1552" s="420"/>
      <c r="U1552" s="420"/>
      <c r="V1552" s="420"/>
      <c r="W1552" s="420"/>
      <c r="X1552" s="420"/>
      <c r="Y1552" s="420"/>
      <c r="Z1552" s="420"/>
    </row>
    <row r="1553" spans="1:26" s="158" customFormat="1" ht="15" customHeight="1">
      <c r="A1553" s="239">
        <v>34771604</v>
      </c>
      <c r="B1553" s="239" t="s">
        <v>219</v>
      </c>
      <c r="C1553" s="239" t="s">
        <v>1510</v>
      </c>
      <c r="D1553" s="19">
        <v>45645</v>
      </c>
      <c r="E1553" s="20">
        <v>0.66666666666666663</v>
      </c>
      <c r="F1553" s="21" t="s">
        <v>143</v>
      </c>
      <c r="G1553" s="159" t="s">
        <v>23</v>
      </c>
      <c r="H1553" s="353" t="s">
        <v>352</v>
      </c>
      <c r="I1553" s="353" t="s">
        <v>352</v>
      </c>
      <c r="J1553" s="379" t="s">
        <v>352</v>
      </c>
      <c r="K1553" s="353" t="s">
        <v>352</v>
      </c>
      <c r="L1553" s="420"/>
      <c r="M1553" s="420"/>
      <c r="N1553" s="420"/>
      <c r="O1553" s="420"/>
      <c r="P1553" s="420"/>
      <c r="Q1553" s="420"/>
      <c r="R1553" s="420"/>
      <c r="S1553" s="420"/>
      <c r="T1553" s="420"/>
      <c r="U1553" s="420"/>
      <c r="V1553" s="420"/>
      <c r="W1553" s="420"/>
      <c r="X1553" s="420"/>
      <c r="Y1553" s="420"/>
      <c r="Z1553" s="420"/>
    </row>
    <row r="1554" spans="1:26" s="158" customFormat="1" ht="15" customHeight="1">
      <c r="A1554" s="239">
        <v>34791853</v>
      </c>
      <c r="B1554" s="239" t="s">
        <v>219</v>
      </c>
      <c r="C1554" s="239" t="s">
        <v>1511</v>
      </c>
      <c r="D1554" s="19">
        <v>45652</v>
      </c>
      <c r="E1554" s="20">
        <v>0.875</v>
      </c>
      <c r="F1554" s="21" t="s">
        <v>143</v>
      </c>
      <c r="G1554" s="159" t="s">
        <v>23</v>
      </c>
      <c r="H1554" s="353" t="s">
        <v>352</v>
      </c>
      <c r="I1554" s="353" t="s">
        <v>352</v>
      </c>
      <c r="J1554" s="379" t="s">
        <v>352</v>
      </c>
      <c r="K1554" s="353" t="s">
        <v>352</v>
      </c>
      <c r="L1554" s="420"/>
      <c r="M1554" s="420"/>
      <c r="N1554" s="420"/>
      <c r="O1554" s="420"/>
      <c r="P1554" s="420"/>
      <c r="Q1554" s="420"/>
      <c r="R1554" s="420"/>
      <c r="S1554" s="420"/>
      <c r="T1554" s="420"/>
      <c r="U1554" s="420"/>
      <c r="V1554" s="420"/>
      <c r="W1554" s="420"/>
      <c r="X1554" s="420"/>
      <c r="Y1554" s="420"/>
      <c r="Z1554" s="420"/>
    </row>
    <row r="1555" spans="1:26" s="158" customFormat="1" ht="15" customHeight="1">
      <c r="A1555" s="239">
        <v>34797557</v>
      </c>
      <c r="B1555" s="239" t="s">
        <v>219</v>
      </c>
      <c r="C1555" s="239" t="s">
        <v>1512</v>
      </c>
      <c r="D1555" s="19">
        <v>45652</v>
      </c>
      <c r="E1555" s="20">
        <v>0.41666666666666669</v>
      </c>
      <c r="F1555" s="21" t="s">
        <v>143</v>
      </c>
      <c r="G1555" s="159" t="s">
        <v>23</v>
      </c>
      <c r="H1555" s="353" t="s">
        <v>352</v>
      </c>
      <c r="I1555" s="353" t="s">
        <v>352</v>
      </c>
      <c r="J1555" s="379" t="s">
        <v>352</v>
      </c>
      <c r="K1555" s="353" t="s">
        <v>352</v>
      </c>
      <c r="L1555" s="420"/>
      <c r="M1555" s="420"/>
      <c r="N1555" s="420"/>
      <c r="O1555" s="420"/>
      <c r="P1555" s="420"/>
      <c r="Q1555" s="420"/>
      <c r="R1555" s="420"/>
      <c r="S1555" s="420"/>
      <c r="T1555" s="420"/>
      <c r="U1555" s="420"/>
      <c r="V1555" s="420"/>
      <c r="W1555" s="420"/>
      <c r="X1555" s="420"/>
      <c r="Y1555" s="420"/>
      <c r="Z1555" s="420"/>
    </row>
    <row r="1556" spans="1:26" s="158" customFormat="1" ht="15" customHeight="1">
      <c r="A1556" s="239">
        <v>34798616</v>
      </c>
      <c r="B1556" s="239" t="s">
        <v>219</v>
      </c>
      <c r="C1556" s="239" t="s">
        <v>1513</v>
      </c>
      <c r="D1556" s="19">
        <v>45652</v>
      </c>
      <c r="E1556" s="20">
        <v>0.625</v>
      </c>
      <c r="F1556" s="21" t="s">
        <v>143</v>
      </c>
      <c r="G1556" s="159" t="s">
        <v>23</v>
      </c>
      <c r="H1556" s="353" t="s">
        <v>352</v>
      </c>
      <c r="I1556" s="353" t="s">
        <v>352</v>
      </c>
      <c r="J1556" s="379" t="s">
        <v>352</v>
      </c>
      <c r="K1556" s="353" t="s">
        <v>352</v>
      </c>
      <c r="L1556" s="420"/>
      <c r="M1556" s="420"/>
      <c r="N1556" s="420"/>
      <c r="O1556" s="420"/>
      <c r="P1556" s="420"/>
      <c r="Q1556" s="420"/>
      <c r="R1556" s="420"/>
      <c r="S1556" s="420"/>
      <c r="T1556" s="420"/>
      <c r="U1556" s="420"/>
      <c r="V1556" s="420"/>
      <c r="W1556" s="420"/>
      <c r="X1556" s="420"/>
      <c r="Y1556" s="420"/>
      <c r="Z1556" s="420"/>
    </row>
    <row r="1557" spans="1:26" s="158" customFormat="1" ht="15" customHeight="1">
      <c r="A1557" s="239">
        <v>34801765</v>
      </c>
      <c r="B1557" s="239" t="s">
        <v>11</v>
      </c>
      <c r="C1557" s="239" t="s">
        <v>1514</v>
      </c>
      <c r="D1557" s="19">
        <v>45653</v>
      </c>
      <c r="E1557" s="20">
        <v>0.875</v>
      </c>
      <c r="F1557" s="21" t="s">
        <v>216</v>
      </c>
      <c r="G1557" s="159" t="s">
        <v>23</v>
      </c>
      <c r="H1557" s="353" t="s">
        <v>352</v>
      </c>
      <c r="I1557" s="353" t="s">
        <v>352</v>
      </c>
      <c r="J1557" s="379" t="s">
        <v>352</v>
      </c>
      <c r="K1557" s="353" t="s">
        <v>352</v>
      </c>
      <c r="L1557" s="420"/>
      <c r="M1557" s="420"/>
      <c r="N1557" s="420"/>
      <c r="O1557" s="420"/>
      <c r="P1557" s="420"/>
      <c r="Q1557" s="420"/>
      <c r="R1557" s="420"/>
      <c r="S1557" s="420"/>
      <c r="T1557" s="420"/>
      <c r="U1557" s="420"/>
      <c r="V1557" s="420"/>
      <c r="W1557" s="420"/>
      <c r="X1557" s="420"/>
      <c r="Y1557" s="420"/>
      <c r="Z1557" s="420"/>
    </row>
    <row r="1558" spans="1:26" s="158" customFormat="1" ht="15" customHeight="1">
      <c r="A1558" s="239">
        <v>34805654</v>
      </c>
      <c r="B1558" s="239" t="s">
        <v>15</v>
      </c>
      <c r="C1558" s="239" t="s">
        <v>1515</v>
      </c>
      <c r="D1558" s="328">
        <v>45661</v>
      </c>
      <c r="E1558" s="20">
        <v>0.41666666666666669</v>
      </c>
      <c r="F1558" s="21" t="s">
        <v>143</v>
      </c>
      <c r="G1558" s="159" t="s">
        <v>23</v>
      </c>
      <c r="H1558" s="353" t="s">
        <v>352</v>
      </c>
      <c r="I1558" s="353" t="s">
        <v>352</v>
      </c>
      <c r="J1558" s="379" t="s">
        <v>352</v>
      </c>
      <c r="K1558" s="353" t="s">
        <v>352</v>
      </c>
      <c r="L1558" s="420"/>
      <c r="M1558" s="420"/>
      <c r="N1558" s="420"/>
      <c r="O1558" s="420"/>
      <c r="P1558" s="420"/>
      <c r="Q1558" s="420"/>
      <c r="R1558" s="420"/>
      <c r="S1558" s="420"/>
      <c r="T1558" s="420"/>
      <c r="U1558" s="420"/>
      <c r="V1558" s="420"/>
      <c r="W1558" s="420"/>
      <c r="X1558" s="420"/>
      <c r="Y1558" s="420"/>
      <c r="Z1558" s="420"/>
    </row>
    <row r="1559" spans="1:26" s="158" customFormat="1" ht="15" customHeight="1">
      <c r="A1559" s="239">
        <v>34806545</v>
      </c>
      <c r="B1559" s="239" t="s">
        <v>11</v>
      </c>
      <c r="C1559" s="239" t="s">
        <v>1516</v>
      </c>
      <c r="D1559" s="19">
        <v>45654</v>
      </c>
      <c r="E1559" s="20">
        <v>0.375</v>
      </c>
      <c r="F1559" s="21" t="s">
        <v>216</v>
      </c>
      <c r="G1559" s="159" t="s">
        <v>23</v>
      </c>
      <c r="H1559" s="353" t="s">
        <v>352</v>
      </c>
      <c r="I1559" s="353" t="s">
        <v>352</v>
      </c>
      <c r="J1559" s="379" t="s">
        <v>352</v>
      </c>
      <c r="K1559" s="353" t="s">
        <v>352</v>
      </c>
      <c r="L1559" s="420"/>
      <c r="M1559" s="420"/>
      <c r="N1559" s="420"/>
      <c r="O1559" s="420"/>
      <c r="P1559" s="420"/>
      <c r="Q1559" s="420"/>
      <c r="R1559" s="420"/>
      <c r="S1559" s="420"/>
      <c r="T1559" s="420"/>
      <c r="U1559" s="420"/>
      <c r="V1559" s="420"/>
      <c r="W1559" s="420"/>
      <c r="X1559" s="420"/>
      <c r="Y1559" s="420"/>
      <c r="Z1559" s="420"/>
    </row>
    <row r="1560" spans="1:26" s="158" customFormat="1" ht="15" customHeight="1">
      <c r="A1560" s="239">
        <v>34813721</v>
      </c>
      <c r="B1560" s="239" t="s">
        <v>1470</v>
      </c>
      <c r="C1560" s="239" t="s">
        <v>1517</v>
      </c>
      <c r="D1560" s="328">
        <v>45665</v>
      </c>
      <c r="E1560" s="20">
        <v>0.625</v>
      </c>
      <c r="F1560" s="21" t="s">
        <v>157</v>
      </c>
      <c r="G1560" s="159" t="s">
        <v>23</v>
      </c>
      <c r="H1560" s="353" t="s">
        <v>352</v>
      </c>
      <c r="I1560" s="353" t="s">
        <v>352</v>
      </c>
      <c r="J1560" s="379" t="s">
        <v>352</v>
      </c>
      <c r="K1560" s="353" t="s">
        <v>352</v>
      </c>
      <c r="L1560" s="420"/>
      <c r="M1560" s="420"/>
      <c r="N1560" s="420"/>
      <c r="O1560" s="420"/>
      <c r="P1560" s="420"/>
      <c r="Q1560" s="420"/>
      <c r="R1560" s="420"/>
      <c r="S1560" s="420"/>
      <c r="T1560" s="420"/>
      <c r="U1560" s="420"/>
      <c r="V1560" s="420"/>
      <c r="W1560" s="420"/>
      <c r="X1560" s="420"/>
      <c r="Y1560" s="420"/>
      <c r="Z1560" s="420"/>
    </row>
    <row r="1561" spans="1:26" s="158" customFormat="1" ht="15" customHeight="1">
      <c r="A1561" s="239">
        <v>34814285</v>
      </c>
      <c r="B1561" s="239" t="s">
        <v>1470</v>
      </c>
      <c r="C1561" s="239" t="s">
        <v>1518</v>
      </c>
      <c r="D1561" s="328">
        <v>45678</v>
      </c>
      <c r="E1561" s="20">
        <v>0.66666666666666663</v>
      </c>
      <c r="F1561" s="21" t="s">
        <v>143</v>
      </c>
      <c r="G1561" s="159" t="s">
        <v>23</v>
      </c>
      <c r="H1561" s="353" t="s">
        <v>352</v>
      </c>
      <c r="I1561" s="353" t="s">
        <v>352</v>
      </c>
      <c r="J1561" s="379" t="s">
        <v>352</v>
      </c>
      <c r="K1561" s="353" t="s">
        <v>352</v>
      </c>
      <c r="L1561" s="420"/>
      <c r="M1561" s="420"/>
      <c r="N1561" s="420"/>
      <c r="O1561" s="420"/>
      <c r="P1561" s="420"/>
      <c r="Q1561" s="420"/>
      <c r="R1561" s="420"/>
      <c r="S1561" s="420"/>
      <c r="T1561" s="420"/>
      <c r="U1561" s="420"/>
      <c r="V1561" s="420"/>
      <c r="W1561" s="420"/>
      <c r="X1561" s="420"/>
      <c r="Y1561" s="420"/>
      <c r="Z1561" s="420"/>
    </row>
    <row r="1562" spans="1:26" s="158" customFormat="1" ht="15" customHeight="1">
      <c r="A1562" s="239">
        <v>34817105</v>
      </c>
      <c r="B1562" s="239" t="s">
        <v>1519</v>
      </c>
      <c r="C1562" s="239" t="s">
        <v>1520</v>
      </c>
      <c r="D1562" s="328">
        <v>45669</v>
      </c>
      <c r="E1562" s="20">
        <v>0.5</v>
      </c>
      <c r="F1562" s="21" t="s">
        <v>143</v>
      </c>
      <c r="G1562" s="159" t="s">
        <v>23</v>
      </c>
      <c r="H1562" s="353" t="s">
        <v>352</v>
      </c>
      <c r="I1562" s="353" t="s">
        <v>352</v>
      </c>
      <c r="J1562" s="379" t="s">
        <v>352</v>
      </c>
      <c r="K1562" s="353" t="s">
        <v>352</v>
      </c>
      <c r="L1562" s="420"/>
      <c r="M1562" s="420"/>
      <c r="N1562" s="420"/>
      <c r="O1562" s="420"/>
      <c r="P1562" s="420"/>
      <c r="Q1562" s="420"/>
      <c r="R1562" s="420"/>
      <c r="S1562" s="420"/>
      <c r="T1562" s="420"/>
      <c r="U1562" s="420"/>
      <c r="V1562" s="420"/>
      <c r="W1562" s="420"/>
      <c r="X1562" s="420"/>
      <c r="Y1562" s="420"/>
      <c r="Z1562" s="420"/>
    </row>
    <row r="1563" spans="1:26" s="158" customFormat="1" ht="15" customHeight="1">
      <c r="A1563" s="239">
        <v>34822747</v>
      </c>
      <c r="B1563" s="239" t="s">
        <v>1470</v>
      </c>
      <c r="C1563" s="239" t="s">
        <v>1521</v>
      </c>
      <c r="D1563" s="328">
        <v>45662</v>
      </c>
      <c r="E1563" s="20">
        <v>0.41666666666666669</v>
      </c>
      <c r="F1563" s="21" t="s">
        <v>143</v>
      </c>
      <c r="G1563" s="159" t="s">
        <v>23</v>
      </c>
      <c r="H1563" s="353" t="s">
        <v>352</v>
      </c>
      <c r="I1563" s="353" t="s">
        <v>352</v>
      </c>
      <c r="J1563" s="379" t="s">
        <v>352</v>
      </c>
      <c r="K1563" s="353" t="s">
        <v>352</v>
      </c>
      <c r="L1563" s="420"/>
      <c r="M1563" s="420"/>
      <c r="N1563" s="420"/>
      <c r="O1563" s="420"/>
      <c r="P1563" s="420"/>
      <c r="Q1563" s="420"/>
      <c r="R1563" s="420"/>
      <c r="S1563" s="420"/>
      <c r="T1563" s="420"/>
      <c r="U1563" s="420"/>
      <c r="V1563" s="420"/>
      <c r="W1563" s="420"/>
      <c r="X1563" s="420"/>
      <c r="Y1563" s="420"/>
      <c r="Z1563" s="420"/>
    </row>
    <row r="1564" spans="1:26" s="158" customFormat="1" ht="15" customHeight="1">
      <c r="A1564" s="239">
        <v>34822489</v>
      </c>
      <c r="B1564" s="239" t="s">
        <v>1470</v>
      </c>
      <c r="C1564" s="239" t="s">
        <v>1522</v>
      </c>
      <c r="D1564" s="328">
        <v>45663</v>
      </c>
      <c r="E1564" s="20">
        <v>0.625</v>
      </c>
      <c r="F1564" s="21" t="s">
        <v>143</v>
      </c>
      <c r="G1564" s="159" t="s">
        <v>23</v>
      </c>
      <c r="H1564" s="353" t="s">
        <v>352</v>
      </c>
      <c r="I1564" s="353" t="s">
        <v>352</v>
      </c>
      <c r="J1564" s="379" t="s">
        <v>352</v>
      </c>
      <c r="K1564" s="353" t="s">
        <v>352</v>
      </c>
      <c r="L1564" s="420"/>
      <c r="M1564" s="420"/>
      <c r="N1564" s="420"/>
      <c r="O1564" s="420"/>
      <c r="P1564" s="420"/>
      <c r="Q1564" s="420"/>
      <c r="R1564" s="420"/>
      <c r="S1564" s="420"/>
      <c r="T1564" s="420"/>
      <c r="U1564" s="420"/>
      <c r="V1564" s="420"/>
      <c r="W1564" s="420"/>
      <c r="X1564" s="420"/>
      <c r="Y1564" s="420"/>
      <c r="Z1564" s="420"/>
    </row>
    <row r="1565" spans="1:26" s="158" customFormat="1" ht="15" customHeight="1">
      <c r="A1565" s="239">
        <v>34823431</v>
      </c>
      <c r="B1565" s="239" t="s">
        <v>1470</v>
      </c>
      <c r="C1565" s="239" t="s">
        <v>1523</v>
      </c>
      <c r="D1565" s="328">
        <v>45685</v>
      </c>
      <c r="E1565" s="20">
        <v>0.70833333333333337</v>
      </c>
      <c r="F1565" s="21" t="s">
        <v>143</v>
      </c>
      <c r="G1565" s="159" t="s">
        <v>23</v>
      </c>
      <c r="H1565" s="353" t="s">
        <v>352</v>
      </c>
      <c r="I1565" s="353" t="s">
        <v>352</v>
      </c>
      <c r="J1565" s="379" t="s">
        <v>352</v>
      </c>
      <c r="K1565" s="353" t="s">
        <v>352</v>
      </c>
      <c r="L1565" s="420"/>
      <c r="M1565" s="420"/>
      <c r="N1565" s="420"/>
      <c r="O1565" s="420"/>
      <c r="P1565" s="420"/>
      <c r="Q1565" s="420"/>
      <c r="R1565" s="420"/>
      <c r="S1565" s="420"/>
      <c r="T1565" s="420"/>
      <c r="U1565" s="420"/>
      <c r="V1565" s="420"/>
      <c r="W1565" s="420"/>
      <c r="X1565" s="420"/>
      <c r="Y1565" s="420"/>
      <c r="Z1565" s="420"/>
    </row>
    <row r="1566" spans="1:26" s="158" customFormat="1" ht="15" customHeight="1">
      <c r="A1566" s="239">
        <v>34863041</v>
      </c>
      <c r="B1566" s="239" t="s">
        <v>15</v>
      </c>
      <c r="C1566" s="239" t="s">
        <v>1524</v>
      </c>
      <c r="D1566" s="304">
        <v>45668</v>
      </c>
      <c r="E1566" s="20">
        <v>0.375</v>
      </c>
      <c r="F1566" s="21" t="s">
        <v>143</v>
      </c>
      <c r="G1566" s="159" t="s">
        <v>23</v>
      </c>
      <c r="H1566" s="353" t="s">
        <v>352</v>
      </c>
      <c r="I1566" s="353" t="s">
        <v>352</v>
      </c>
      <c r="J1566" s="379" t="s">
        <v>352</v>
      </c>
      <c r="K1566" s="353" t="s">
        <v>352</v>
      </c>
      <c r="L1566" s="420"/>
      <c r="M1566" s="420"/>
      <c r="N1566" s="420"/>
      <c r="O1566" s="420"/>
      <c r="P1566" s="420"/>
      <c r="Q1566" s="420"/>
      <c r="R1566" s="420"/>
      <c r="S1566" s="420"/>
      <c r="T1566" s="420"/>
      <c r="U1566" s="420"/>
      <c r="V1566" s="420"/>
      <c r="W1566" s="420"/>
      <c r="X1566" s="420"/>
      <c r="Y1566" s="420"/>
      <c r="Z1566" s="420"/>
    </row>
    <row r="1567" spans="1:26" s="158" customFormat="1" ht="15" customHeight="1">
      <c r="A1567" s="239">
        <v>34869303</v>
      </c>
      <c r="B1567" s="239" t="s">
        <v>121</v>
      </c>
      <c r="C1567" s="239" t="s">
        <v>1525</v>
      </c>
      <c r="D1567" s="328">
        <v>45662</v>
      </c>
      <c r="E1567" s="20">
        <v>0.45833333333333331</v>
      </c>
      <c r="F1567" s="21" t="s">
        <v>216</v>
      </c>
      <c r="G1567" s="159" t="s">
        <v>23</v>
      </c>
      <c r="H1567" s="353" t="s">
        <v>352</v>
      </c>
      <c r="I1567" s="353" t="s">
        <v>352</v>
      </c>
      <c r="J1567" s="379" t="s">
        <v>352</v>
      </c>
      <c r="K1567" s="353" t="s">
        <v>352</v>
      </c>
      <c r="L1567" s="420"/>
      <c r="M1567" s="420"/>
      <c r="N1567" s="420"/>
      <c r="O1567" s="420"/>
      <c r="P1567" s="420"/>
      <c r="Q1567" s="420"/>
      <c r="R1567" s="420"/>
      <c r="S1567" s="420"/>
      <c r="T1567" s="420"/>
      <c r="U1567" s="420"/>
      <c r="V1567" s="420"/>
      <c r="W1567" s="420"/>
      <c r="X1567" s="420"/>
      <c r="Y1567" s="420"/>
      <c r="Z1567" s="420"/>
    </row>
    <row r="1568" spans="1:26" s="158" customFormat="1" ht="15" customHeight="1">
      <c r="A1568" s="239">
        <v>34870177</v>
      </c>
      <c r="B1568" s="239" t="s">
        <v>1470</v>
      </c>
      <c r="C1568" s="239" t="s">
        <v>1526</v>
      </c>
      <c r="D1568" s="328">
        <v>45674</v>
      </c>
      <c r="E1568" s="20">
        <v>0.66666666666666663</v>
      </c>
      <c r="F1568" s="21" t="s">
        <v>143</v>
      </c>
      <c r="G1568" s="159" t="s">
        <v>23</v>
      </c>
      <c r="H1568" s="353" t="s">
        <v>352</v>
      </c>
      <c r="I1568" s="353" t="s">
        <v>352</v>
      </c>
      <c r="J1568" s="379" t="s">
        <v>352</v>
      </c>
      <c r="K1568" s="353" t="s">
        <v>352</v>
      </c>
      <c r="L1568" s="420"/>
      <c r="M1568" s="420"/>
      <c r="N1568" s="420"/>
      <c r="O1568" s="420"/>
      <c r="P1568" s="420"/>
      <c r="Q1568" s="420"/>
      <c r="R1568" s="420"/>
      <c r="S1568" s="420"/>
      <c r="T1568" s="420"/>
      <c r="U1568" s="420"/>
      <c r="V1568" s="420"/>
      <c r="W1568" s="420"/>
      <c r="X1568" s="420"/>
      <c r="Y1568" s="420"/>
      <c r="Z1568" s="420"/>
    </row>
    <row r="1569" spans="1:26" s="158" customFormat="1" ht="15" customHeight="1">
      <c r="A1569" s="239">
        <v>34872586</v>
      </c>
      <c r="B1569" s="239" t="s">
        <v>1344</v>
      </c>
      <c r="C1569" s="239" t="s">
        <v>1527</v>
      </c>
      <c r="D1569" s="328">
        <v>45674</v>
      </c>
      <c r="E1569" s="20">
        <v>0.70833333333333337</v>
      </c>
      <c r="F1569" s="21" t="s">
        <v>157</v>
      </c>
      <c r="G1569" s="159" t="s">
        <v>23</v>
      </c>
      <c r="H1569" s="353" t="s">
        <v>352</v>
      </c>
      <c r="I1569" s="353" t="s">
        <v>352</v>
      </c>
      <c r="J1569" s="379" t="s">
        <v>352</v>
      </c>
      <c r="K1569" s="353" t="s">
        <v>352</v>
      </c>
      <c r="L1569" s="420"/>
      <c r="M1569" s="420"/>
      <c r="N1569" s="420"/>
      <c r="O1569" s="420"/>
      <c r="P1569" s="420"/>
      <c r="Q1569" s="420"/>
      <c r="R1569" s="420"/>
      <c r="S1569" s="420"/>
      <c r="T1569" s="420"/>
      <c r="U1569" s="420"/>
      <c r="V1569" s="420"/>
      <c r="W1569" s="420"/>
      <c r="X1569" s="420"/>
      <c r="Y1569" s="420"/>
      <c r="Z1569" s="420"/>
    </row>
    <row r="1570" spans="1:26" s="158" customFormat="1" ht="15" customHeight="1">
      <c r="A1570" s="239">
        <v>34875847</v>
      </c>
      <c r="B1570" s="239" t="s">
        <v>386</v>
      </c>
      <c r="C1570" s="239" t="s">
        <v>1528</v>
      </c>
      <c r="D1570" s="328">
        <v>45661</v>
      </c>
      <c r="E1570" s="20">
        <v>0.5</v>
      </c>
      <c r="F1570" s="21" t="s">
        <v>157</v>
      </c>
      <c r="G1570" s="159" t="s">
        <v>23</v>
      </c>
      <c r="H1570" s="3" t="s">
        <v>885</v>
      </c>
      <c r="I1570" s="353" t="s">
        <v>352</v>
      </c>
      <c r="J1570" s="379" t="s">
        <v>352</v>
      </c>
      <c r="K1570" s="353" t="s">
        <v>352</v>
      </c>
      <c r="L1570" s="420"/>
      <c r="M1570" s="420"/>
      <c r="N1570" s="420"/>
      <c r="O1570" s="420"/>
      <c r="P1570" s="420"/>
      <c r="Q1570" s="420"/>
      <c r="R1570" s="420"/>
      <c r="S1570" s="420"/>
      <c r="T1570" s="420"/>
      <c r="U1570" s="420"/>
      <c r="V1570" s="420"/>
      <c r="W1570" s="420"/>
      <c r="X1570" s="420"/>
      <c r="Y1570" s="420"/>
      <c r="Z1570" s="420"/>
    </row>
    <row r="1571" spans="1:26" s="158" customFormat="1" ht="15" customHeight="1">
      <c r="A1571" s="239">
        <v>34888317</v>
      </c>
      <c r="B1571" s="239" t="s">
        <v>1098</v>
      </c>
      <c r="C1571" s="239" t="s">
        <v>1529</v>
      </c>
      <c r="D1571" s="328">
        <v>45689</v>
      </c>
      <c r="E1571" s="20">
        <v>0.375</v>
      </c>
      <c r="F1571" s="21" t="s">
        <v>143</v>
      </c>
      <c r="G1571" s="159" t="s">
        <v>23</v>
      </c>
      <c r="H1571" s="353" t="s">
        <v>352</v>
      </c>
      <c r="I1571" s="353" t="s">
        <v>352</v>
      </c>
      <c r="J1571" s="379" t="s">
        <v>352</v>
      </c>
      <c r="K1571" s="353" t="s">
        <v>352</v>
      </c>
      <c r="L1571" s="420"/>
      <c r="M1571" s="420"/>
      <c r="N1571" s="420"/>
      <c r="O1571" s="420"/>
      <c r="P1571" s="420"/>
      <c r="Q1571" s="420"/>
      <c r="R1571" s="420"/>
      <c r="S1571" s="420"/>
      <c r="T1571" s="420"/>
      <c r="U1571" s="420"/>
      <c r="V1571" s="420"/>
      <c r="W1571" s="420"/>
      <c r="X1571" s="420"/>
      <c r="Y1571" s="420"/>
      <c r="Z1571" s="420"/>
    </row>
    <row r="1572" spans="1:26" s="158" customFormat="1" ht="15" customHeight="1">
      <c r="A1572" s="239">
        <v>34885089</v>
      </c>
      <c r="B1572" s="239" t="s">
        <v>1098</v>
      </c>
      <c r="C1572" s="239" t="s">
        <v>1530</v>
      </c>
      <c r="D1572" s="328">
        <v>45689</v>
      </c>
      <c r="E1572" s="20">
        <v>0.58333333333333337</v>
      </c>
      <c r="F1572" s="21" t="s">
        <v>157</v>
      </c>
      <c r="G1572" s="159" t="s">
        <v>23</v>
      </c>
      <c r="H1572" s="353" t="s">
        <v>352</v>
      </c>
      <c r="I1572" s="353" t="s">
        <v>352</v>
      </c>
      <c r="J1572" s="379" t="s">
        <v>352</v>
      </c>
      <c r="K1572" s="353" t="s">
        <v>352</v>
      </c>
      <c r="L1572" s="420"/>
      <c r="M1572" s="420"/>
      <c r="N1572" s="420"/>
      <c r="O1572" s="420"/>
      <c r="P1572" s="420"/>
      <c r="Q1572" s="420"/>
      <c r="R1572" s="420"/>
      <c r="S1572" s="420"/>
      <c r="T1572" s="420"/>
      <c r="U1572" s="420"/>
      <c r="V1572" s="420"/>
      <c r="W1572" s="420"/>
      <c r="X1572" s="420"/>
      <c r="Y1572" s="420"/>
      <c r="Z1572" s="420"/>
    </row>
    <row r="1573" spans="1:26" s="158" customFormat="1" ht="15" customHeight="1">
      <c r="A1573" s="239">
        <v>34900133</v>
      </c>
      <c r="B1573" s="239" t="s">
        <v>15</v>
      </c>
      <c r="C1573" s="239" t="s">
        <v>1531</v>
      </c>
      <c r="D1573" s="328">
        <v>45675</v>
      </c>
      <c r="E1573" s="20">
        <v>0.45833333333333331</v>
      </c>
      <c r="F1573" s="21" t="s">
        <v>143</v>
      </c>
      <c r="G1573" s="159" t="s">
        <v>23</v>
      </c>
      <c r="H1573" s="353" t="s">
        <v>352</v>
      </c>
      <c r="I1573" s="353" t="s">
        <v>352</v>
      </c>
      <c r="J1573" s="379" t="s">
        <v>352</v>
      </c>
      <c r="K1573" s="353" t="s">
        <v>352</v>
      </c>
      <c r="L1573" s="420"/>
      <c r="M1573" s="420"/>
      <c r="N1573" s="420"/>
      <c r="O1573" s="420"/>
      <c r="P1573" s="420"/>
      <c r="Q1573" s="420"/>
      <c r="R1573" s="420"/>
      <c r="S1573" s="420"/>
      <c r="T1573" s="420"/>
      <c r="U1573" s="420"/>
      <c r="V1573" s="420"/>
      <c r="W1573" s="420"/>
      <c r="X1573" s="420"/>
      <c r="Y1573" s="420"/>
      <c r="Z1573" s="420"/>
    </row>
    <row r="1574" spans="1:26" s="158" customFormat="1" ht="15" customHeight="1">
      <c r="A1574" s="239">
        <v>34899970</v>
      </c>
      <c r="B1574" s="239" t="s">
        <v>219</v>
      </c>
      <c r="C1574" s="239" t="s">
        <v>1532</v>
      </c>
      <c r="D1574" s="328">
        <v>45670</v>
      </c>
      <c r="E1574" s="20">
        <v>0.625</v>
      </c>
      <c r="F1574" s="21" t="s">
        <v>143</v>
      </c>
      <c r="G1574" s="159" t="s">
        <v>23</v>
      </c>
      <c r="H1574" s="353" t="s">
        <v>352</v>
      </c>
      <c r="I1574" s="353" t="s">
        <v>352</v>
      </c>
      <c r="J1574" s="379" t="s">
        <v>352</v>
      </c>
      <c r="K1574" s="353" t="s">
        <v>352</v>
      </c>
      <c r="L1574" s="420"/>
      <c r="M1574" s="420"/>
      <c r="N1574" s="420"/>
      <c r="O1574" s="420"/>
      <c r="P1574" s="420"/>
      <c r="Q1574" s="420"/>
      <c r="R1574" s="420"/>
      <c r="S1574" s="420"/>
      <c r="T1574" s="420"/>
      <c r="U1574" s="420"/>
      <c r="V1574" s="420"/>
      <c r="W1574" s="420"/>
      <c r="X1574" s="420"/>
      <c r="Y1574" s="420"/>
      <c r="Z1574" s="420"/>
    </row>
    <row r="1575" spans="1:26" s="158" customFormat="1" ht="15" customHeight="1">
      <c r="A1575" s="239">
        <v>34912970</v>
      </c>
      <c r="B1575" s="239" t="s">
        <v>121</v>
      </c>
      <c r="C1575" s="239" t="s">
        <v>1525</v>
      </c>
      <c r="D1575" s="328">
        <v>45676</v>
      </c>
      <c r="E1575" s="20">
        <v>0.41666666666666669</v>
      </c>
      <c r="F1575" s="21" t="s">
        <v>216</v>
      </c>
      <c r="G1575" s="159" t="s">
        <v>23</v>
      </c>
      <c r="H1575" s="353" t="s">
        <v>352</v>
      </c>
      <c r="I1575" s="353" t="s">
        <v>352</v>
      </c>
      <c r="J1575" s="379" t="s">
        <v>352</v>
      </c>
      <c r="K1575" s="353" t="s">
        <v>352</v>
      </c>
      <c r="L1575" s="420"/>
      <c r="M1575" s="420"/>
      <c r="N1575" s="420"/>
      <c r="O1575" s="420"/>
      <c r="P1575" s="420"/>
      <c r="Q1575" s="420"/>
      <c r="R1575" s="420"/>
      <c r="S1575" s="420"/>
      <c r="T1575" s="420"/>
      <c r="U1575" s="420"/>
      <c r="V1575" s="420"/>
      <c r="W1575" s="420"/>
      <c r="X1575" s="420"/>
      <c r="Y1575" s="420"/>
      <c r="Z1575" s="420"/>
    </row>
    <row r="1576" spans="1:26" s="158" customFormat="1" ht="15" customHeight="1">
      <c r="A1576" s="239">
        <v>34909342</v>
      </c>
      <c r="B1576" s="239" t="s">
        <v>11</v>
      </c>
      <c r="C1576" s="239" t="s">
        <v>1533</v>
      </c>
      <c r="D1576" s="328">
        <v>45668</v>
      </c>
      <c r="E1576" s="20">
        <v>0.5</v>
      </c>
      <c r="F1576" s="21" t="s">
        <v>157</v>
      </c>
      <c r="G1576" s="159" t="s">
        <v>23</v>
      </c>
      <c r="H1576" s="353" t="s">
        <v>352</v>
      </c>
      <c r="I1576" s="353" t="s">
        <v>352</v>
      </c>
      <c r="J1576" s="379" t="s">
        <v>352</v>
      </c>
      <c r="K1576" s="353" t="s">
        <v>352</v>
      </c>
      <c r="L1576" s="420"/>
      <c r="M1576" s="420"/>
      <c r="N1576" s="420"/>
      <c r="O1576" s="420"/>
      <c r="P1576" s="420"/>
      <c r="Q1576" s="420"/>
      <c r="R1576" s="420"/>
      <c r="S1576" s="420"/>
      <c r="T1576" s="420"/>
      <c r="U1576" s="420"/>
      <c r="V1576" s="420"/>
      <c r="W1576" s="420"/>
      <c r="X1576" s="420"/>
      <c r="Y1576" s="420"/>
      <c r="Z1576" s="420"/>
    </row>
    <row r="1577" spans="1:26" s="158" customFormat="1" ht="15" customHeight="1">
      <c r="A1577" s="239">
        <v>34912822</v>
      </c>
      <c r="B1577" s="239" t="s">
        <v>1344</v>
      </c>
      <c r="C1577" s="239" t="s">
        <v>1534</v>
      </c>
      <c r="D1577" s="328">
        <v>45675</v>
      </c>
      <c r="E1577" s="20">
        <v>0.79166666666666663</v>
      </c>
      <c r="F1577" s="21" t="s">
        <v>143</v>
      </c>
      <c r="G1577" s="159" t="s">
        <v>23</v>
      </c>
      <c r="H1577" s="353" t="s">
        <v>352</v>
      </c>
      <c r="I1577" s="353" t="s">
        <v>352</v>
      </c>
      <c r="J1577" s="379" t="s">
        <v>352</v>
      </c>
      <c r="K1577" s="353" t="s">
        <v>352</v>
      </c>
      <c r="L1577" s="420"/>
      <c r="M1577" s="420"/>
      <c r="N1577" s="420"/>
      <c r="O1577" s="420"/>
      <c r="P1577" s="420"/>
      <c r="Q1577" s="420"/>
      <c r="R1577" s="420"/>
      <c r="S1577" s="420"/>
      <c r="T1577" s="420"/>
      <c r="U1577" s="420"/>
      <c r="V1577" s="420"/>
      <c r="W1577" s="420"/>
      <c r="X1577" s="420"/>
      <c r="Y1577" s="420"/>
      <c r="Z1577" s="420"/>
    </row>
    <row r="1578" spans="1:26" s="158" customFormat="1" ht="15" customHeight="1">
      <c r="A1578" s="239">
        <v>34909108</v>
      </c>
      <c r="B1578" s="239" t="s">
        <v>11</v>
      </c>
      <c r="C1578" s="239" t="s">
        <v>1533</v>
      </c>
      <c r="D1578" s="328">
        <v>45668</v>
      </c>
      <c r="E1578" s="20">
        <v>0.5</v>
      </c>
      <c r="F1578" s="21" t="s">
        <v>157</v>
      </c>
      <c r="G1578" s="159" t="s">
        <v>23</v>
      </c>
      <c r="H1578" s="353" t="s">
        <v>352</v>
      </c>
      <c r="I1578" s="353" t="s">
        <v>352</v>
      </c>
      <c r="J1578" s="379" t="s">
        <v>352</v>
      </c>
      <c r="K1578" s="353" t="s">
        <v>352</v>
      </c>
      <c r="L1578" s="420"/>
      <c r="M1578" s="420"/>
      <c r="N1578" s="420"/>
      <c r="O1578" s="420"/>
      <c r="P1578" s="420"/>
      <c r="Q1578" s="420"/>
      <c r="R1578" s="420"/>
      <c r="S1578" s="420"/>
      <c r="T1578" s="420"/>
      <c r="U1578" s="420"/>
      <c r="V1578" s="420"/>
      <c r="W1578" s="420"/>
      <c r="X1578" s="420"/>
      <c r="Y1578" s="420"/>
      <c r="Z1578" s="420"/>
    </row>
    <row r="1579" spans="1:26" s="158" customFormat="1" ht="15" customHeight="1">
      <c r="A1579" s="239">
        <v>34921389</v>
      </c>
      <c r="B1579" s="239" t="s">
        <v>1098</v>
      </c>
      <c r="C1579" s="239" t="s">
        <v>1535</v>
      </c>
      <c r="D1579" s="328">
        <v>45683</v>
      </c>
      <c r="E1579" s="20">
        <v>0.45833333333333331</v>
      </c>
      <c r="F1579" s="21" t="s">
        <v>143</v>
      </c>
      <c r="G1579" s="159" t="s">
        <v>23</v>
      </c>
      <c r="H1579" s="353" t="s">
        <v>352</v>
      </c>
      <c r="I1579" s="439">
        <v>45992</v>
      </c>
      <c r="J1579" s="440" t="s">
        <v>23</v>
      </c>
      <c r="K1579" s="353" t="s">
        <v>352</v>
      </c>
      <c r="L1579" s="420"/>
      <c r="M1579" s="420"/>
      <c r="N1579" s="420"/>
      <c r="O1579" s="420"/>
      <c r="P1579" s="420"/>
      <c r="Q1579" s="420"/>
      <c r="R1579" s="420"/>
      <c r="S1579" s="420"/>
      <c r="T1579" s="420"/>
      <c r="U1579" s="420"/>
      <c r="V1579" s="420"/>
      <c r="W1579" s="420"/>
      <c r="X1579" s="420"/>
      <c r="Y1579" s="420"/>
      <c r="Z1579" s="420"/>
    </row>
    <row r="1580" spans="1:26" s="158" customFormat="1" ht="15" customHeight="1">
      <c r="A1580" s="239">
        <v>34927094</v>
      </c>
      <c r="B1580" s="239" t="s">
        <v>1470</v>
      </c>
      <c r="C1580" s="239" t="s">
        <v>1536</v>
      </c>
      <c r="D1580" s="328">
        <v>45680</v>
      </c>
      <c r="E1580" s="20">
        <v>0.625</v>
      </c>
      <c r="F1580" s="21" t="s">
        <v>143</v>
      </c>
      <c r="G1580" s="159" t="s">
        <v>23</v>
      </c>
      <c r="H1580" s="353" t="s">
        <v>352</v>
      </c>
      <c r="I1580" s="353" t="s">
        <v>352</v>
      </c>
      <c r="J1580" s="379" t="s">
        <v>352</v>
      </c>
      <c r="K1580" s="353" t="s">
        <v>352</v>
      </c>
      <c r="L1580" s="420"/>
      <c r="M1580" s="420"/>
      <c r="N1580" s="420"/>
      <c r="O1580" s="420"/>
      <c r="P1580" s="420"/>
      <c r="Q1580" s="420"/>
      <c r="R1580" s="420"/>
      <c r="S1580" s="420"/>
      <c r="T1580" s="420"/>
      <c r="U1580" s="420"/>
      <c r="V1580" s="420"/>
      <c r="W1580" s="420"/>
      <c r="X1580" s="420"/>
      <c r="Y1580" s="420"/>
      <c r="Z1580" s="420"/>
    </row>
    <row r="1581" spans="1:26" s="158" customFormat="1" ht="15" customHeight="1">
      <c r="A1581" s="424">
        <v>34927094</v>
      </c>
      <c r="B1581" s="424" t="s">
        <v>1470</v>
      </c>
      <c r="C1581" s="424" t="s">
        <v>1536</v>
      </c>
      <c r="D1581" s="430">
        <v>45680</v>
      </c>
      <c r="E1581" s="425">
        <v>0.625</v>
      </c>
      <c r="F1581" s="426" t="s">
        <v>143</v>
      </c>
      <c r="G1581" s="159" t="s">
        <v>23</v>
      </c>
      <c r="H1581" s="353" t="s">
        <v>352</v>
      </c>
      <c r="I1581" s="353" t="s">
        <v>352</v>
      </c>
      <c r="J1581" s="379" t="s">
        <v>352</v>
      </c>
      <c r="K1581" s="353" t="s">
        <v>352</v>
      </c>
      <c r="L1581" s="428"/>
      <c r="M1581" s="428"/>
      <c r="N1581" s="428"/>
      <c r="O1581" s="428"/>
      <c r="P1581" s="428"/>
      <c r="Q1581" s="428"/>
      <c r="R1581" s="428"/>
      <c r="S1581" s="428"/>
      <c r="T1581" s="428"/>
      <c r="U1581" s="428"/>
      <c r="V1581" s="428"/>
      <c r="W1581" s="428"/>
      <c r="X1581" s="428"/>
      <c r="Y1581" s="428"/>
      <c r="Z1581" s="428"/>
    </row>
    <row r="1582" spans="1:26" s="158" customFormat="1" ht="13.5" customHeight="1">
      <c r="A1582" s="424">
        <v>34949096</v>
      </c>
      <c r="B1582" s="424" t="s">
        <v>132</v>
      </c>
      <c r="C1582" s="424" t="s">
        <v>1537</v>
      </c>
      <c r="D1582" s="430">
        <v>45679</v>
      </c>
      <c r="E1582" s="425">
        <v>0.75</v>
      </c>
      <c r="F1582" s="426" t="s">
        <v>157</v>
      </c>
      <c r="G1582" s="159" t="s">
        <v>23</v>
      </c>
      <c r="H1582" s="353" t="s">
        <v>352</v>
      </c>
      <c r="I1582" s="353" t="s">
        <v>352</v>
      </c>
      <c r="J1582" s="379" t="s">
        <v>352</v>
      </c>
      <c r="K1582" s="353" t="s">
        <v>352</v>
      </c>
      <c r="L1582" s="428"/>
      <c r="M1582" s="428"/>
      <c r="N1582" s="428"/>
      <c r="O1582" s="428"/>
      <c r="P1582" s="428"/>
      <c r="Q1582" s="428"/>
      <c r="R1582" s="428"/>
      <c r="S1582" s="428"/>
      <c r="T1582" s="428"/>
      <c r="U1582" s="428"/>
      <c r="V1582" s="428"/>
      <c r="W1582" s="428"/>
      <c r="X1582" s="428"/>
      <c r="Y1582" s="428"/>
      <c r="Z1582" s="428"/>
    </row>
    <row r="1583" spans="1:26" s="158" customFormat="1" ht="15" customHeight="1">
      <c r="A1583" s="424">
        <v>34939571</v>
      </c>
      <c r="B1583" s="424" t="s">
        <v>121</v>
      </c>
      <c r="C1583" s="424" t="s">
        <v>457</v>
      </c>
      <c r="D1583" s="430">
        <v>45673</v>
      </c>
      <c r="E1583" s="425">
        <v>0.79166666666666663</v>
      </c>
      <c r="F1583" s="426" t="s">
        <v>143</v>
      </c>
      <c r="G1583" s="159" t="s">
        <v>23</v>
      </c>
      <c r="H1583" s="427" t="s">
        <v>893</v>
      </c>
      <c r="I1583" s="353" t="s">
        <v>352</v>
      </c>
      <c r="J1583" s="379" t="s">
        <v>352</v>
      </c>
      <c r="K1583" s="353" t="s">
        <v>352</v>
      </c>
      <c r="L1583" s="428"/>
      <c r="M1583" s="428"/>
      <c r="N1583" s="428"/>
      <c r="O1583" s="428"/>
      <c r="P1583" s="428"/>
      <c r="Q1583" s="428"/>
      <c r="R1583" s="428"/>
      <c r="S1583" s="428"/>
      <c r="T1583" s="428"/>
      <c r="U1583" s="428"/>
      <c r="V1583" s="428"/>
      <c r="W1583" s="428"/>
      <c r="X1583" s="428"/>
      <c r="Y1583" s="428"/>
      <c r="Z1583" s="428"/>
    </row>
    <row r="1584" spans="1:26" s="158" customFormat="1" ht="15" customHeight="1">
      <c r="A1584" s="424">
        <v>35030014</v>
      </c>
      <c r="B1584" s="424" t="s">
        <v>176</v>
      </c>
      <c r="C1584" s="424" t="s">
        <v>1538</v>
      </c>
      <c r="D1584" s="430">
        <v>45660</v>
      </c>
      <c r="E1584" s="425">
        <v>0.625</v>
      </c>
      <c r="F1584" s="426" t="s">
        <v>216</v>
      </c>
      <c r="G1584" s="159" t="s">
        <v>23</v>
      </c>
      <c r="H1584" s="427" t="s">
        <v>893</v>
      </c>
      <c r="I1584" s="353" t="s">
        <v>352</v>
      </c>
      <c r="J1584" s="379" t="s">
        <v>352</v>
      </c>
      <c r="K1584" s="353" t="s">
        <v>352</v>
      </c>
      <c r="L1584" s="428"/>
      <c r="M1584" s="428"/>
      <c r="N1584" s="428"/>
      <c r="O1584" s="428"/>
      <c r="P1584" s="428"/>
      <c r="Q1584" s="428"/>
      <c r="R1584" s="428"/>
      <c r="S1584" s="428"/>
      <c r="T1584" s="428"/>
      <c r="U1584" s="428"/>
      <c r="V1584" s="428"/>
      <c r="W1584" s="428"/>
      <c r="X1584" s="428"/>
      <c r="Y1584" s="428"/>
      <c r="Z1584" s="428"/>
    </row>
    <row r="1585" spans="1:26" s="158" customFormat="1" ht="15" customHeight="1">
      <c r="A1585" s="424">
        <v>34960494</v>
      </c>
      <c r="B1585" s="424" t="s">
        <v>1470</v>
      </c>
      <c r="C1585" s="424" t="s">
        <v>1539</v>
      </c>
      <c r="D1585" s="430">
        <v>45688</v>
      </c>
      <c r="E1585" s="425">
        <v>0.375</v>
      </c>
      <c r="F1585" s="426" t="s">
        <v>143</v>
      </c>
      <c r="G1585" s="159" t="s">
        <v>23</v>
      </c>
      <c r="H1585" s="353" t="s">
        <v>352</v>
      </c>
      <c r="I1585" s="353" t="s">
        <v>352</v>
      </c>
      <c r="J1585" s="379" t="s">
        <v>352</v>
      </c>
      <c r="K1585" s="353" t="s">
        <v>352</v>
      </c>
      <c r="L1585" s="428"/>
      <c r="M1585" s="428"/>
      <c r="N1585" s="428"/>
      <c r="O1585" s="428"/>
      <c r="P1585" s="428"/>
      <c r="Q1585" s="428"/>
      <c r="R1585" s="428"/>
      <c r="S1585" s="428"/>
      <c r="T1585" s="428"/>
      <c r="U1585" s="428"/>
      <c r="V1585" s="428"/>
      <c r="W1585" s="428"/>
      <c r="X1585" s="428"/>
      <c r="Y1585" s="428"/>
      <c r="Z1585" s="428"/>
    </row>
    <row r="1586" spans="1:26" s="158" customFormat="1" ht="15" customHeight="1">
      <c r="A1586" s="424">
        <v>35080860</v>
      </c>
      <c r="B1586" s="424" t="s">
        <v>132</v>
      </c>
      <c r="C1586" s="424" t="s">
        <v>1540</v>
      </c>
      <c r="D1586" s="430">
        <v>45710</v>
      </c>
      <c r="E1586" s="425">
        <v>0.79166666666666663</v>
      </c>
      <c r="F1586" s="426" t="s">
        <v>143</v>
      </c>
      <c r="G1586" s="159" t="s">
        <v>23</v>
      </c>
      <c r="H1586" s="353" t="s">
        <v>352</v>
      </c>
      <c r="I1586" s="353" t="s">
        <v>352</v>
      </c>
      <c r="J1586" s="379" t="s">
        <v>352</v>
      </c>
      <c r="K1586" s="353" t="s">
        <v>352</v>
      </c>
      <c r="L1586" s="428"/>
      <c r="M1586" s="428"/>
      <c r="N1586" s="428"/>
      <c r="O1586" s="428"/>
      <c r="P1586" s="428"/>
      <c r="Q1586" s="428"/>
      <c r="R1586" s="428"/>
      <c r="S1586" s="428"/>
      <c r="T1586" s="428"/>
      <c r="U1586" s="428"/>
      <c r="V1586" s="428"/>
      <c r="W1586" s="428"/>
      <c r="X1586" s="428"/>
      <c r="Y1586" s="428"/>
      <c r="Z1586" s="428"/>
    </row>
    <row r="1587" spans="1:26" s="158" customFormat="1" ht="15" customHeight="1">
      <c r="A1587" s="424">
        <v>35108195</v>
      </c>
      <c r="B1587" s="424" t="s">
        <v>15</v>
      </c>
      <c r="C1587" s="424" t="s">
        <v>1541</v>
      </c>
      <c r="D1587" s="430">
        <v>45690</v>
      </c>
      <c r="E1587" s="425">
        <v>0.625</v>
      </c>
      <c r="F1587" s="426" t="s">
        <v>143</v>
      </c>
      <c r="G1587" s="159" t="s">
        <v>23</v>
      </c>
      <c r="H1587" s="353" t="s">
        <v>352</v>
      </c>
      <c r="I1587" s="353" t="s">
        <v>352</v>
      </c>
      <c r="J1587" s="379" t="s">
        <v>352</v>
      </c>
      <c r="K1587" s="353" t="s">
        <v>352</v>
      </c>
      <c r="L1587" s="428"/>
      <c r="M1587" s="428"/>
      <c r="N1587" s="428"/>
      <c r="O1587" s="428"/>
      <c r="P1587" s="428"/>
      <c r="Q1587" s="428"/>
      <c r="R1587" s="428"/>
      <c r="S1587" s="428"/>
      <c r="T1587" s="428"/>
      <c r="U1587" s="428"/>
      <c r="V1587" s="428"/>
      <c r="W1587" s="428"/>
      <c r="X1587" s="428"/>
      <c r="Y1587" s="428"/>
      <c r="Z1587" s="428"/>
    </row>
    <row r="1588" spans="1:26" s="158" customFormat="1" ht="15" customHeight="1">
      <c r="A1588" s="424">
        <v>35139304</v>
      </c>
      <c r="B1588" s="424" t="s">
        <v>219</v>
      </c>
      <c r="C1588" s="424" t="s">
        <v>1542</v>
      </c>
      <c r="D1588" s="430">
        <v>45720</v>
      </c>
      <c r="E1588" s="425">
        <v>0.625</v>
      </c>
      <c r="F1588" s="426" t="s">
        <v>143</v>
      </c>
      <c r="G1588" s="159" t="s">
        <v>23</v>
      </c>
      <c r="H1588" s="353" t="s">
        <v>352</v>
      </c>
      <c r="I1588" s="353" t="s">
        <v>352</v>
      </c>
      <c r="J1588" s="379" t="s">
        <v>352</v>
      </c>
      <c r="K1588" s="353" t="s">
        <v>352</v>
      </c>
      <c r="L1588" s="428"/>
      <c r="M1588" s="428"/>
      <c r="N1588" s="428"/>
      <c r="O1588" s="428"/>
      <c r="P1588" s="428"/>
      <c r="Q1588" s="428"/>
      <c r="R1588" s="428"/>
      <c r="S1588" s="428"/>
      <c r="T1588" s="428"/>
      <c r="U1588" s="428"/>
      <c r="V1588" s="428"/>
      <c r="W1588" s="428"/>
      <c r="X1588" s="428"/>
      <c r="Y1588" s="428"/>
      <c r="Z1588" s="428"/>
    </row>
    <row r="1589" spans="1:26" s="158" customFormat="1" ht="15" customHeight="1">
      <c r="A1589" s="424">
        <v>35152695</v>
      </c>
      <c r="B1589" s="424" t="s">
        <v>1470</v>
      </c>
      <c r="C1589" s="424" t="s">
        <v>1543</v>
      </c>
      <c r="D1589" s="431">
        <v>45720</v>
      </c>
      <c r="E1589" s="425">
        <v>0.625</v>
      </c>
      <c r="F1589" s="426" t="s">
        <v>143</v>
      </c>
      <c r="G1589" s="159" t="s">
        <v>23</v>
      </c>
      <c r="H1589" s="353" t="s">
        <v>352</v>
      </c>
      <c r="I1589" s="353" t="s">
        <v>352</v>
      </c>
      <c r="J1589" s="379" t="s">
        <v>352</v>
      </c>
      <c r="K1589" s="353" t="s">
        <v>352</v>
      </c>
      <c r="L1589" s="428"/>
      <c r="M1589" s="428"/>
      <c r="N1589" s="428"/>
      <c r="O1589" s="428"/>
      <c r="P1589" s="428"/>
      <c r="Q1589" s="428"/>
      <c r="R1589" s="428"/>
      <c r="S1589" s="428"/>
      <c r="T1589" s="428"/>
      <c r="U1589" s="428"/>
      <c r="V1589" s="428"/>
      <c r="W1589" s="428"/>
      <c r="X1589" s="428"/>
      <c r="Y1589" s="428"/>
      <c r="Z1589" s="428"/>
    </row>
    <row r="1590" spans="1:26" s="158" customFormat="1" ht="15" customHeight="1">
      <c r="A1590" s="424">
        <v>35161154</v>
      </c>
      <c r="B1590" s="424" t="s">
        <v>1098</v>
      </c>
      <c r="C1590" s="424" t="s">
        <v>1544</v>
      </c>
      <c r="D1590" s="430">
        <v>45724</v>
      </c>
      <c r="E1590" s="425">
        <v>0.41666666666666669</v>
      </c>
      <c r="F1590" s="426" t="s">
        <v>143</v>
      </c>
      <c r="G1590" s="159" t="s">
        <v>23</v>
      </c>
      <c r="H1590" s="353" t="s">
        <v>352</v>
      </c>
      <c r="I1590" s="353" t="s">
        <v>352</v>
      </c>
      <c r="J1590" s="379" t="s">
        <v>352</v>
      </c>
      <c r="K1590" s="353" t="s">
        <v>352</v>
      </c>
      <c r="L1590" s="428"/>
      <c r="M1590" s="428"/>
      <c r="N1590" s="428"/>
      <c r="O1590" s="428"/>
      <c r="P1590" s="428"/>
      <c r="Q1590" s="428"/>
      <c r="R1590" s="428"/>
      <c r="S1590" s="428"/>
      <c r="T1590" s="428"/>
      <c r="U1590" s="428"/>
      <c r="V1590" s="428"/>
      <c r="W1590" s="428"/>
      <c r="X1590" s="428"/>
      <c r="Y1590" s="428"/>
      <c r="Z1590" s="428"/>
    </row>
    <row r="1591" spans="1:26" s="158" customFormat="1" ht="15" customHeight="1">
      <c r="A1591" s="429">
        <v>35235186</v>
      </c>
      <c r="B1591" s="424" t="s">
        <v>1545</v>
      </c>
      <c r="C1591" s="424" t="s">
        <v>1546</v>
      </c>
      <c r="D1591" s="430">
        <v>45731</v>
      </c>
      <c r="E1591" s="425">
        <v>0.41666666666666669</v>
      </c>
      <c r="F1591" s="426" t="s">
        <v>143</v>
      </c>
      <c r="G1591" s="159" t="s">
        <v>23</v>
      </c>
      <c r="H1591" s="353" t="s">
        <v>352</v>
      </c>
      <c r="I1591" s="353" t="s">
        <v>352</v>
      </c>
      <c r="J1591" s="379" t="s">
        <v>352</v>
      </c>
      <c r="K1591" s="353" t="s">
        <v>352</v>
      </c>
      <c r="L1591" s="428"/>
      <c r="M1591" s="428"/>
      <c r="N1591" s="428"/>
      <c r="O1591" s="428"/>
      <c r="P1591" s="428"/>
      <c r="Q1591" s="428"/>
      <c r="R1591" s="428"/>
      <c r="S1591" s="428"/>
      <c r="T1591" s="428"/>
      <c r="U1591" s="428"/>
      <c r="V1591" s="428"/>
      <c r="W1591" s="428"/>
      <c r="X1591" s="428"/>
      <c r="Y1591" s="428"/>
      <c r="Z1591" s="428"/>
    </row>
    <row r="1592" spans="1:26" s="158" customFormat="1" ht="15" customHeight="1">
      <c r="A1592" s="429">
        <v>35235523</v>
      </c>
      <c r="B1592" s="424" t="s">
        <v>1545</v>
      </c>
      <c r="C1592" s="424" t="s">
        <v>1547</v>
      </c>
      <c r="D1592" s="430">
        <v>45724</v>
      </c>
      <c r="E1592" s="425">
        <v>0.375</v>
      </c>
      <c r="F1592" s="426" t="s">
        <v>143</v>
      </c>
      <c r="G1592" s="159" t="s">
        <v>23</v>
      </c>
      <c r="H1592" s="353" t="s">
        <v>352</v>
      </c>
      <c r="I1592" s="353" t="s">
        <v>352</v>
      </c>
      <c r="J1592" s="379" t="s">
        <v>352</v>
      </c>
      <c r="K1592" s="353" t="s">
        <v>352</v>
      </c>
      <c r="L1592" s="428"/>
      <c r="M1592" s="428"/>
      <c r="N1592" s="428"/>
      <c r="O1592" s="428"/>
      <c r="P1592" s="428"/>
      <c r="Q1592" s="428"/>
      <c r="R1592" s="428"/>
      <c r="S1592" s="428"/>
      <c r="T1592" s="428"/>
      <c r="U1592" s="428"/>
      <c r="V1592" s="428"/>
      <c r="W1592" s="428"/>
      <c r="X1592" s="428"/>
      <c r="Y1592" s="428"/>
      <c r="Z1592" s="428"/>
    </row>
    <row r="1593" spans="1:26" s="158" customFormat="1" ht="15" customHeight="1">
      <c r="A1593" s="424">
        <v>35251122</v>
      </c>
      <c r="B1593" s="424" t="s">
        <v>1545</v>
      </c>
      <c r="C1593" s="424" t="s">
        <v>1548</v>
      </c>
      <c r="D1593" s="430">
        <v>45732</v>
      </c>
      <c r="E1593" s="425">
        <v>0.375</v>
      </c>
      <c r="F1593" s="426" t="s">
        <v>143</v>
      </c>
      <c r="G1593" s="159" t="s">
        <v>23</v>
      </c>
      <c r="H1593" s="353" t="s">
        <v>352</v>
      </c>
      <c r="I1593" s="353" t="s">
        <v>352</v>
      </c>
      <c r="J1593" s="379" t="s">
        <v>352</v>
      </c>
      <c r="K1593" s="353" t="s">
        <v>352</v>
      </c>
      <c r="L1593" s="428"/>
      <c r="M1593" s="428"/>
      <c r="N1593" s="428"/>
      <c r="O1593" s="428"/>
      <c r="P1593" s="428"/>
      <c r="Q1593" s="428"/>
      <c r="R1593" s="428"/>
      <c r="S1593" s="428"/>
      <c r="T1593" s="428"/>
      <c r="U1593" s="428"/>
      <c r="V1593" s="428"/>
      <c r="W1593" s="428"/>
      <c r="X1593" s="428"/>
      <c r="Y1593" s="428"/>
      <c r="Z1593" s="428"/>
    </row>
    <row r="1594" spans="1:26" s="158" customFormat="1" ht="15" customHeight="1">
      <c r="A1594" s="424">
        <v>35252846</v>
      </c>
      <c r="B1594" s="424" t="s">
        <v>1470</v>
      </c>
      <c r="C1594" s="424" t="s">
        <v>1549</v>
      </c>
      <c r="D1594" s="430">
        <v>45719</v>
      </c>
      <c r="E1594" s="425">
        <v>0.66666666666666663</v>
      </c>
      <c r="F1594" s="426" t="s">
        <v>143</v>
      </c>
      <c r="G1594" s="159" t="s">
        <v>23</v>
      </c>
      <c r="H1594" s="353" t="s">
        <v>352</v>
      </c>
      <c r="I1594" s="353" t="s">
        <v>352</v>
      </c>
      <c r="J1594" s="379" t="s">
        <v>352</v>
      </c>
      <c r="K1594" s="353" t="s">
        <v>352</v>
      </c>
      <c r="L1594" s="428"/>
      <c r="M1594" s="428"/>
      <c r="N1594" s="428"/>
      <c r="O1594" s="428"/>
      <c r="P1594" s="428"/>
      <c r="Q1594" s="428"/>
      <c r="R1594" s="428"/>
      <c r="S1594" s="428"/>
      <c r="T1594" s="428"/>
      <c r="U1594" s="428"/>
      <c r="V1594" s="428"/>
      <c r="W1594" s="428"/>
      <c r="X1594" s="428"/>
      <c r="Y1594" s="428"/>
      <c r="Z1594" s="428"/>
    </row>
    <row r="1595" spans="1:26" s="158" customFormat="1" ht="15" customHeight="1">
      <c r="A1595" s="424">
        <v>35254192</v>
      </c>
      <c r="B1595" s="424" t="s">
        <v>1470</v>
      </c>
      <c r="C1595" s="424" t="s">
        <v>1550</v>
      </c>
      <c r="D1595" s="430">
        <v>45726</v>
      </c>
      <c r="E1595" s="425">
        <v>0.41666666666666669</v>
      </c>
      <c r="F1595" s="426" t="s">
        <v>143</v>
      </c>
      <c r="G1595" s="159" t="s">
        <v>23</v>
      </c>
      <c r="H1595" s="353" t="s">
        <v>352</v>
      </c>
      <c r="I1595" s="353" t="s">
        <v>352</v>
      </c>
      <c r="J1595" s="379" t="s">
        <v>352</v>
      </c>
      <c r="K1595" s="353" t="s">
        <v>352</v>
      </c>
      <c r="L1595" s="428"/>
      <c r="M1595" s="428"/>
      <c r="N1595" s="428"/>
      <c r="O1595" s="428"/>
      <c r="P1595" s="428"/>
      <c r="Q1595" s="428"/>
      <c r="R1595" s="428"/>
      <c r="S1595" s="428"/>
      <c r="T1595" s="428"/>
      <c r="U1595" s="428"/>
      <c r="V1595" s="428"/>
      <c r="W1595" s="428"/>
      <c r="X1595" s="428"/>
      <c r="Y1595" s="428"/>
      <c r="Z1595" s="428"/>
    </row>
    <row r="1596" spans="1:26" s="158" customFormat="1" ht="15" customHeight="1">
      <c r="A1596" s="239">
        <v>35301903</v>
      </c>
      <c r="B1596" s="239" t="s">
        <v>1545</v>
      </c>
      <c r="C1596" s="239" t="s">
        <v>1551</v>
      </c>
      <c r="D1596" s="328">
        <v>45696</v>
      </c>
      <c r="E1596" s="20">
        <v>0.375</v>
      </c>
      <c r="F1596" s="21" t="s">
        <v>143</v>
      </c>
      <c r="G1596" s="159" t="s">
        <v>23</v>
      </c>
      <c r="H1596" s="353" t="s">
        <v>352</v>
      </c>
      <c r="I1596" s="353" t="s">
        <v>352</v>
      </c>
      <c r="J1596" s="379" t="s">
        <v>352</v>
      </c>
      <c r="K1596" s="353" t="s">
        <v>352</v>
      </c>
      <c r="L1596" s="420"/>
      <c r="M1596" s="420"/>
      <c r="N1596" s="420"/>
      <c r="O1596" s="420"/>
      <c r="P1596" s="420"/>
      <c r="Q1596" s="420"/>
      <c r="R1596" s="420"/>
      <c r="S1596" s="420"/>
      <c r="T1596" s="420"/>
      <c r="U1596" s="420"/>
      <c r="V1596" s="420"/>
      <c r="W1596" s="420"/>
      <c r="X1596" s="420"/>
      <c r="Y1596" s="420"/>
      <c r="Z1596" s="420"/>
    </row>
    <row r="1597" spans="1:26" s="158" customFormat="1" ht="15" customHeight="1">
      <c r="A1597" s="239">
        <v>35305826</v>
      </c>
      <c r="B1597" s="239" t="s">
        <v>1545</v>
      </c>
      <c r="C1597" s="239" t="s">
        <v>1552</v>
      </c>
      <c r="D1597" s="328">
        <v>45739</v>
      </c>
      <c r="E1597" s="20">
        <v>0.41666666666666669</v>
      </c>
      <c r="F1597" s="21" t="s">
        <v>143</v>
      </c>
      <c r="G1597" s="432" t="s">
        <v>23</v>
      </c>
      <c r="H1597" s="353" t="s">
        <v>352</v>
      </c>
      <c r="I1597" s="353" t="s">
        <v>352</v>
      </c>
      <c r="J1597" s="379" t="s">
        <v>352</v>
      </c>
      <c r="K1597" s="353" t="s">
        <v>352</v>
      </c>
      <c r="L1597" s="420"/>
      <c r="M1597" s="420"/>
      <c r="N1597" s="420"/>
      <c r="O1597" s="420"/>
      <c r="P1597" s="420"/>
      <c r="Q1597" s="420"/>
      <c r="R1597" s="420"/>
      <c r="S1597" s="420"/>
      <c r="T1597" s="420"/>
      <c r="U1597" s="420"/>
      <c r="V1597" s="420"/>
      <c r="W1597" s="420"/>
      <c r="X1597" s="420"/>
      <c r="Y1597" s="420"/>
      <c r="Z1597" s="420"/>
    </row>
    <row r="1598" spans="1:26" s="158" customFormat="1" ht="15" customHeight="1">
      <c r="A1598" s="239">
        <v>35306552</v>
      </c>
      <c r="B1598" s="239" t="s">
        <v>1553</v>
      </c>
      <c r="C1598" s="239" t="s">
        <v>1554</v>
      </c>
      <c r="D1598" s="328">
        <v>45731</v>
      </c>
      <c r="E1598" s="20">
        <v>0.625</v>
      </c>
      <c r="F1598" s="21" t="s">
        <v>143</v>
      </c>
      <c r="G1598" s="159" t="s">
        <v>23</v>
      </c>
      <c r="H1598" s="353" t="s">
        <v>352</v>
      </c>
      <c r="I1598" s="353" t="s">
        <v>352</v>
      </c>
      <c r="J1598" s="379" t="s">
        <v>352</v>
      </c>
      <c r="K1598" s="353" t="s">
        <v>352</v>
      </c>
      <c r="L1598" s="420"/>
      <c r="M1598" s="420"/>
      <c r="N1598" s="420"/>
      <c r="O1598" s="420"/>
      <c r="P1598" s="420"/>
      <c r="Q1598" s="420"/>
      <c r="R1598" s="420"/>
      <c r="S1598" s="420"/>
      <c r="T1598" s="420"/>
      <c r="U1598" s="420"/>
      <c r="V1598" s="420"/>
      <c r="W1598" s="420"/>
      <c r="X1598" s="420"/>
      <c r="Y1598" s="420"/>
      <c r="Z1598" s="420"/>
    </row>
    <row r="1599" spans="1:26" s="158" customFormat="1" ht="15" customHeight="1">
      <c r="A1599" s="239">
        <v>35307471</v>
      </c>
      <c r="B1599" s="239" t="s">
        <v>1545</v>
      </c>
      <c r="C1599" s="239" t="s">
        <v>1555</v>
      </c>
      <c r="D1599" s="328">
        <v>45724</v>
      </c>
      <c r="E1599" s="20">
        <v>0.75</v>
      </c>
      <c r="F1599" s="21" t="s">
        <v>143</v>
      </c>
      <c r="G1599" s="159" t="s">
        <v>23</v>
      </c>
      <c r="H1599" s="353" t="s">
        <v>352</v>
      </c>
      <c r="I1599" s="353" t="s">
        <v>352</v>
      </c>
      <c r="J1599" s="379" t="s">
        <v>352</v>
      </c>
      <c r="K1599" s="353" t="s">
        <v>352</v>
      </c>
      <c r="L1599" s="420"/>
      <c r="M1599" s="420"/>
      <c r="N1599" s="420"/>
      <c r="O1599" s="420"/>
      <c r="P1599" s="420"/>
      <c r="Q1599" s="420"/>
      <c r="R1599" s="420"/>
      <c r="S1599" s="420"/>
      <c r="T1599" s="420"/>
      <c r="U1599" s="420"/>
      <c r="V1599" s="420"/>
      <c r="W1599" s="420"/>
      <c r="X1599" s="420"/>
      <c r="Y1599" s="420"/>
      <c r="Z1599" s="420"/>
    </row>
    <row r="1600" spans="1:26" s="158" customFormat="1" ht="15" customHeight="1">
      <c r="A1600" s="239">
        <v>35318134</v>
      </c>
      <c r="B1600" s="239" t="s">
        <v>1556</v>
      </c>
      <c r="C1600" s="239" t="s">
        <v>1557</v>
      </c>
      <c r="D1600" s="328">
        <v>45701</v>
      </c>
      <c r="E1600" s="20">
        <v>0.83333333333333337</v>
      </c>
      <c r="F1600" s="21" t="s">
        <v>216</v>
      </c>
      <c r="G1600" s="159" t="s">
        <v>23</v>
      </c>
      <c r="H1600" s="353" t="s">
        <v>352</v>
      </c>
      <c r="I1600" s="353" t="s">
        <v>352</v>
      </c>
      <c r="J1600" s="379" t="s">
        <v>352</v>
      </c>
      <c r="K1600" s="353" t="s">
        <v>352</v>
      </c>
      <c r="L1600" s="420"/>
      <c r="M1600" s="420"/>
      <c r="N1600" s="420"/>
      <c r="O1600" s="420"/>
      <c r="P1600" s="420"/>
      <c r="Q1600" s="420"/>
      <c r="R1600" s="420"/>
      <c r="S1600" s="420"/>
      <c r="T1600" s="420"/>
      <c r="U1600" s="420"/>
      <c r="V1600" s="420"/>
      <c r="W1600" s="420"/>
      <c r="X1600" s="420"/>
      <c r="Y1600" s="420"/>
      <c r="Z1600" s="420"/>
    </row>
    <row r="1601" spans="1:26" s="158" customFormat="1" ht="15" customHeight="1">
      <c r="A1601" s="239">
        <v>35321181</v>
      </c>
      <c r="B1601" s="239" t="s">
        <v>1545</v>
      </c>
      <c r="C1601" s="239" t="s">
        <v>1555</v>
      </c>
      <c r="D1601" s="328">
        <v>45724</v>
      </c>
      <c r="E1601" s="20">
        <v>0.75</v>
      </c>
      <c r="F1601" s="21" t="s">
        <v>143</v>
      </c>
      <c r="G1601" s="159" t="s">
        <v>23</v>
      </c>
      <c r="H1601" s="353" t="s">
        <v>352</v>
      </c>
      <c r="I1601" s="353" t="s">
        <v>352</v>
      </c>
      <c r="J1601" s="379" t="s">
        <v>352</v>
      </c>
      <c r="K1601" s="353" t="s">
        <v>352</v>
      </c>
      <c r="L1601" s="420"/>
      <c r="M1601" s="420"/>
      <c r="N1601" s="420"/>
      <c r="O1601" s="420"/>
      <c r="P1601" s="420"/>
      <c r="Q1601" s="420"/>
      <c r="R1601" s="420"/>
      <c r="S1601" s="420"/>
      <c r="T1601" s="420"/>
      <c r="U1601" s="420"/>
      <c r="V1601" s="420"/>
      <c r="W1601" s="420"/>
      <c r="X1601" s="420"/>
      <c r="Y1601" s="420"/>
      <c r="Z1601" s="420"/>
    </row>
    <row r="1602" spans="1:26" s="158" customFormat="1" ht="15" customHeight="1">
      <c r="A1602" s="239">
        <v>35321115</v>
      </c>
      <c r="B1602" s="239" t="s">
        <v>1344</v>
      </c>
      <c r="C1602" s="239" t="s">
        <v>1558</v>
      </c>
      <c r="D1602" s="328">
        <v>45700</v>
      </c>
      <c r="E1602" s="20">
        <v>0.79166666666666663</v>
      </c>
      <c r="F1602" s="21" t="s">
        <v>143</v>
      </c>
      <c r="G1602" s="159" t="s">
        <v>23</v>
      </c>
      <c r="H1602" s="353" t="s">
        <v>352</v>
      </c>
      <c r="I1602" s="353" t="s">
        <v>352</v>
      </c>
      <c r="J1602" s="379" t="s">
        <v>352</v>
      </c>
      <c r="K1602" s="353" t="s">
        <v>352</v>
      </c>
      <c r="L1602" s="420"/>
      <c r="M1602" s="420"/>
      <c r="N1602" s="420"/>
      <c r="O1602" s="420"/>
      <c r="P1602" s="420"/>
      <c r="Q1602" s="420"/>
      <c r="R1602" s="420"/>
      <c r="S1602" s="420"/>
      <c r="T1602" s="420"/>
      <c r="U1602" s="420"/>
      <c r="V1602" s="420"/>
      <c r="W1602" s="420"/>
      <c r="X1602" s="420"/>
      <c r="Y1602" s="420"/>
      <c r="Z1602" s="420"/>
    </row>
    <row r="1603" spans="1:26" s="158" customFormat="1" ht="15" customHeight="1">
      <c r="A1603" s="239">
        <v>35325067</v>
      </c>
      <c r="B1603" s="239" t="s">
        <v>1344</v>
      </c>
      <c r="C1603" s="239" t="s">
        <v>1559</v>
      </c>
      <c r="D1603" s="328">
        <v>45710</v>
      </c>
      <c r="E1603" s="20">
        <v>0.79166666666666663</v>
      </c>
      <c r="F1603" s="21" t="s">
        <v>143</v>
      </c>
      <c r="G1603" s="159" t="s">
        <v>23</v>
      </c>
      <c r="H1603" s="353" t="s">
        <v>352</v>
      </c>
      <c r="I1603" s="353" t="s">
        <v>352</v>
      </c>
      <c r="J1603" s="379" t="s">
        <v>352</v>
      </c>
      <c r="K1603" s="353" t="s">
        <v>352</v>
      </c>
      <c r="L1603" s="420"/>
      <c r="M1603" s="420"/>
      <c r="N1603" s="420"/>
      <c r="O1603" s="420"/>
      <c r="P1603" s="420"/>
      <c r="Q1603" s="420"/>
      <c r="R1603" s="420"/>
      <c r="S1603" s="420"/>
      <c r="T1603" s="420"/>
      <c r="U1603" s="420"/>
      <c r="V1603" s="420"/>
      <c r="W1603" s="420"/>
      <c r="X1603" s="420"/>
      <c r="Y1603" s="420"/>
      <c r="Z1603" s="420"/>
    </row>
    <row r="1604" spans="1:26" s="158" customFormat="1" ht="15" customHeight="1">
      <c r="A1604" s="239">
        <v>35337873</v>
      </c>
      <c r="B1604" s="239" t="s">
        <v>1545</v>
      </c>
      <c r="C1604" s="239" t="s">
        <v>1560</v>
      </c>
      <c r="D1604" s="328">
        <v>45717</v>
      </c>
      <c r="E1604" s="20">
        <v>0.83333333333333337</v>
      </c>
      <c r="F1604" s="21" t="s">
        <v>143</v>
      </c>
      <c r="G1604" s="159" t="s">
        <v>23</v>
      </c>
      <c r="H1604" s="353" t="s">
        <v>352</v>
      </c>
      <c r="I1604" s="353" t="s">
        <v>352</v>
      </c>
      <c r="J1604" s="379" t="s">
        <v>352</v>
      </c>
      <c r="K1604" s="353" t="s">
        <v>352</v>
      </c>
      <c r="L1604" s="420"/>
      <c r="M1604" s="420"/>
      <c r="N1604" s="420"/>
      <c r="O1604" s="420"/>
      <c r="P1604" s="420"/>
      <c r="Q1604" s="420"/>
      <c r="R1604" s="420"/>
      <c r="S1604" s="420"/>
      <c r="T1604" s="420"/>
      <c r="U1604" s="420"/>
      <c r="V1604" s="420"/>
      <c r="W1604" s="420"/>
      <c r="X1604" s="420"/>
      <c r="Y1604" s="420"/>
      <c r="Z1604" s="420"/>
    </row>
    <row r="1605" spans="1:26" s="158" customFormat="1" ht="15" customHeight="1">
      <c r="A1605" s="239">
        <v>35341360</v>
      </c>
      <c r="B1605" s="239" t="s">
        <v>1344</v>
      </c>
      <c r="C1605" s="239" t="s">
        <v>1561</v>
      </c>
      <c r="D1605" s="328">
        <v>45708</v>
      </c>
      <c r="E1605" s="20">
        <v>0.75</v>
      </c>
      <c r="F1605" s="21" t="s">
        <v>143</v>
      </c>
      <c r="G1605" s="159" t="s">
        <v>23</v>
      </c>
      <c r="H1605" s="353" t="s">
        <v>352</v>
      </c>
      <c r="I1605" s="353" t="s">
        <v>352</v>
      </c>
      <c r="J1605" s="379" t="s">
        <v>352</v>
      </c>
      <c r="K1605" s="353" t="s">
        <v>352</v>
      </c>
      <c r="L1605" s="420"/>
      <c r="M1605" s="420"/>
      <c r="N1605" s="420"/>
      <c r="O1605" s="420"/>
      <c r="P1605" s="420"/>
      <c r="Q1605" s="420"/>
      <c r="R1605" s="420"/>
      <c r="S1605" s="420"/>
      <c r="T1605" s="420"/>
      <c r="U1605" s="420"/>
      <c r="V1605" s="420"/>
      <c r="W1605" s="420"/>
      <c r="X1605" s="420"/>
      <c r="Y1605" s="420"/>
      <c r="Z1605" s="420"/>
    </row>
    <row r="1606" spans="1:26" s="158" customFormat="1" ht="15" customHeight="1">
      <c r="A1606" s="239">
        <v>35356454</v>
      </c>
      <c r="B1606" s="239" t="s">
        <v>1545</v>
      </c>
      <c r="C1606" s="239" t="s">
        <v>1529</v>
      </c>
      <c r="D1606" s="328">
        <v>45689</v>
      </c>
      <c r="E1606" s="20">
        <v>0.5</v>
      </c>
      <c r="F1606" s="21" t="s">
        <v>143</v>
      </c>
      <c r="G1606" s="159" t="s">
        <v>23</v>
      </c>
      <c r="H1606" s="3" t="s">
        <v>885</v>
      </c>
      <c r="I1606" s="353" t="s">
        <v>352</v>
      </c>
      <c r="J1606" s="379" t="s">
        <v>352</v>
      </c>
      <c r="K1606" s="353" t="s">
        <v>352</v>
      </c>
      <c r="L1606" s="420"/>
      <c r="M1606" s="420"/>
      <c r="N1606" s="420"/>
      <c r="O1606" s="420"/>
      <c r="P1606" s="420"/>
      <c r="Q1606" s="420"/>
      <c r="R1606" s="420"/>
      <c r="S1606" s="420"/>
      <c r="T1606" s="420"/>
      <c r="U1606" s="420"/>
      <c r="V1606" s="420"/>
      <c r="W1606" s="420"/>
      <c r="X1606" s="420"/>
      <c r="Y1606" s="420"/>
      <c r="Z1606" s="420"/>
    </row>
    <row r="1607" spans="1:26" s="158" customFormat="1" ht="15" customHeight="1">
      <c r="A1607" s="433">
        <v>35386454</v>
      </c>
      <c r="B1607" s="433" t="s">
        <v>1545</v>
      </c>
      <c r="C1607" s="433" t="s">
        <v>1562</v>
      </c>
      <c r="D1607" s="438">
        <v>45732</v>
      </c>
      <c r="E1607" s="434">
        <v>0.54166666666666663</v>
      </c>
      <c r="F1607" s="435" t="s">
        <v>143</v>
      </c>
      <c r="G1607" s="159" t="s">
        <v>23</v>
      </c>
      <c r="H1607" s="353" t="s">
        <v>352</v>
      </c>
      <c r="I1607" s="353" t="s">
        <v>352</v>
      </c>
      <c r="J1607" s="379" t="s">
        <v>352</v>
      </c>
      <c r="K1607" s="353" t="s">
        <v>352</v>
      </c>
      <c r="L1607" s="436"/>
      <c r="M1607" s="436"/>
      <c r="N1607" s="436"/>
      <c r="O1607" s="436"/>
      <c r="P1607" s="436"/>
      <c r="Q1607" s="436"/>
      <c r="R1607" s="436"/>
      <c r="S1607" s="436"/>
      <c r="T1607" s="436"/>
      <c r="U1607" s="436"/>
      <c r="V1607" s="436"/>
      <c r="W1607" s="436"/>
      <c r="X1607" s="436"/>
      <c r="Y1607" s="436"/>
      <c r="Z1607" s="436"/>
    </row>
    <row r="1608" spans="1:26" s="158" customFormat="1" ht="15" customHeight="1">
      <c r="A1608" s="433">
        <v>35436056</v>
      </c>
      <c r="B1608" s="433" t="s">
        <v>15</v>
      </c>
      <c r="C1608" s="433" t="s">
        <v>1563</v>
      </c>
      <c r="D1608" s="438">
        <v>45704</v>
      </c>
      <c r="E1608" s="434">
        <v>0.70833333333333337</v>
      </c>
      <c r="F1608" s="435" t="s">
        <v>143</v>
      </c>
      <c r="G1608" s="159" t="s">
        <v>23</v>
      </c>
      <c r="H1608" s="353" t="s">
        <v>352</v>
      </c>
      <c r="I1608" s="353" t="s">
        <v>352</v>
      </c>
      <c r="J1608" s="379" t="s">
        <v>352</v>
      </c>
      <c r="K1608" s="353" t="s">
        <v>352</v>
      </c>
      <c r="L1608" s="436"/>
      <c r="M1608" s="436"/>
      <c r="N1608" s="436"/>
      <c r="O1608" s="436"/>
      <c r="P1608" s="436"/>
      <c r="Q1608" s="436"/>
      <c r="R1608" s="436"/>
      <c r="S1608" s="436"/>
      <c r="T1608" s="436"/>
      <c r="U1608" s="436"/>
      <c r="V1608" s="436"/>
      <c r="W1608" s="436"/>
      <c r="X1608" s="436"/>
      <c r="Y1608" s="436"/>
      <c r="Z1608" s="436"/>
    </row>
    <row r="1609" spans="1:26" s="158" customFormat="1" ht="15" customHeight="1">
      <c r="A1609" s="433">
        <v>35473407</v>
      </c>
      <c r="B1609" s="433" t="s">
        <v>1294</v>
      </c>
      <c r="C1609" s="433" t="s">
        <v>1564</v>
      </c>
      <c r="D1609" s="438">
        <v>45713</v>
      </c>
      <c r="E1609" s="434">
        <v>0.83333333333333337</v>
      </c>
      <c r="F1609" s="435" t="s">
        <v>157</v>
      </c>
      <c r="G1609" s="159" t="s">
        <v>23</v>
      </c>
      <c r="H1609" s="353" t="s">
        <v>352</v>
      </c>
      <c r="I1609" s="353" t="s">
        <v>352</v>
      </c>
      <c r="J1609" s="379" t="s">
        <v>352</v>
      </c>
      <c r="K1609" s="353" t="s">
        <v>352</v>
      </c>
      <c r="L1609" s="436"/>
      <c r="M1609" s="436"/>
      <c r="N1609" s="436"/>
      <c r="O1609" s="436"/>
      <c r="P1609" s="436"/>
      <c r="Q1609" s="436"/>
      <c r="R1609" s="436"/>
      <c r="S1609" s="436"/>
      <c r="T1609" s="436"/>
      <c r="U1609" s="436"/>
      <c r="V1609" s="436"/>
      <c r="W1609" s="436"/>
      <c r="X1609" s="436"/>
      <c r="Y1609" s="436"/>
      <c r="Z1609" s="436"/>
    </row>
    <row r="1610" spans="1:26" s="158" customFormat="1" ht="15" customHeight="1">
      <c r="A1610" s="433">
        <v>35514483</v>
      </c>
      <c r="B1610" s="433" t="s">
        <v>1565</v>
      </c>
      <c r="C1610" s="433" t="s">
        <v>1566</v>
      </c>
      <c r="D1610" s="438">
        <v>45727</v>
      </c>
      <c r="E1610" s="434">
        <v>0.70833333333333337</v>
      </c>
      <c r="F1610" s="435" t="s">
        <v>143</v>
      </c>
      <c r="G1610" s="159" t="s">
        <v>23</v>
      </c>
      <c r="H1610" s="353" t="s">
        <v>352</v>
      </c>
      <c r="I1610" s="353" t="s">
        <v>352</v>
      </c>
      <c r="J1610" s="379" t="s">
        <v>352</v>
      </c>
      <c r="K1610" s="353" t="s">
        <v>352</v>
      </c>
      <c r="L1610" s="437"/>
      <c r="M1610" s="437"/>
      <c r="N1610" s="437"/>
      <c r="O1610" s="437"/>
      <c r="P1610" s="437"/>
      <c r="Q1610" s="437"/>
      <c r="R1610" s="437"/>
      <c r="S1610" s="437"/>
      <c r="T1610" s="437"/>
      <c r="U1610" s="437"/>
      <c r="V1610" s="437"/>
      <c r="W1610" s="437"/>
      <c r="X1610" s="437"/>
      <c r="Y1610" s="437"/>
      <c r="Z1610" s="437"/>
    </row>
    <row r="1611" spans="1:26" s="158" customFormat="1" ht="15" customHeight="1">
      <c r="A1611" s="433">
        <v>35556063</v>
      </c>
      <c r="B1611" s="433" t="s">
        <v>15</v>
      </c>
      <c r="C1611" s="433" t="s">
        <v>1567</v>
      </c>
      <c r="D1611" s="438">
        <v>45717</v>
      </c>
      <c r="E1611" s="434">
        <v>0.41666666666666669</v>
      </c>
      <c r="F1611" s="435" t="s">
        <v>143</v>
      </c>
      <c r="G1611" s="159" t="s">
        <v>23</v>
      </c>
      <c r="H1611" s="353" t="s">
        <v>352</v>
      </c>
      <c r="I1611" s="353" t="s">
        <v>352</v>
      </c>
      <c r="J1611" s="379" t="s">
        <v>352</v>
      </c>
      <c r="K1611" s="353" t="s">
        <v>352</v>
      </c>
      <c r="L1611" s="437"/>
      <c r="M1611" s="437"/>
      <c r="N1611" s="437"/>
      <c r="O1611" s="437"/>
      <c r="P1611" s="437"/>
      <c r="Q1611" s="437"/>
      <c r="R1611" s="437"/>
      <c r="S1611" s="437"/>
      <c r="T1611" s="437"/>
      <c r="U1611" s="437"/>
      <c r="V1611" s="437"/>
      <c r="W1611" s="437"/>
      <c r="X1611" s="437"/>
      <c r="Y1611" s="437"/>
      <c r="Z1611" s="437"/>
    </row>
    <row r="1612" spans="1:26" s="158" customFormat="1" ht="15" customHeight="1">
      <c r="A1612" s="433">
        <v>35595826</v>
      </c>
      <c r="B1612" s="433" t="s">
        <v>1568</v>
      </c>
      <c r="C1612" s="433" t="s">
        <v>1569</v>
      </c>
      <c r="D1612" s="438">
        <v>45731</v>
      </c>
      <c r="E1612" s="434">
        <v>0.79166666666666663</v>
      </c>
      <c r="F1612" s="435" t="s">
        <v>143</v>
      </c>
      <c r="G1612" s="159" t="s">
        <v>23</v>
      </c>
      <c r="H1612" s="353" t="s">
        <v>352</v>
      </c>
      <c r="I1612" s="353" t="s">
        <v>352</v>
      </c>
      <c r="J1612" s="379" t="s">
        <v>352</v>
      </c>
      <c r="K1612" s="353" t="s">
        <v>352</v>
      </c>
      <c r="L1612" s="437"/>
      <c r="M1612" s="437"/>
      <c r="N1612" s="437"/>
      <c r="O1612" s="437"/>
      <c r="P1612" s="437"/>
      <c r="Q1612" s="437"/>
      <c r="R1612" s="437"/>
      <c r="S1612" s="437"/>
      <c r="T1612" s="437"/>
      <c r="U1612" s="437"/>
      <c r="V1612" s="437"/>
      <c r="W1612" s="437"/>
      <c r="X1612" s="437"/>
      <c r="Y1612" s="437"/>
      <c r="Z1612" s="437"/>
    </row>
    <row r="1613" spans="1:26" s="158" customFormat="1" ht="15" customHeight="1">
      <c r="A1613" s="433">
        <v>35606181</v>
      </c>
      <c r="B1613" s="433" t="s">
        <v>1470</v>
      </c>
      <c r="C1613" s="433" t="s">
        <v>1570</v>
      </c>
      <c r="D1613" s="438">
        <v>45751</v>
      </c>
      <c r="E1613" s="434">
        <v>0.70833333333333337</v>
      </c>
      <c r="F1613" s="435" t="s">
        <v>143</v>
      </c>
      <c r="G1613" s="159" t="s">
        <v>23</v>
      </c>
      <c r="H1613" s="353" t="s">
        <v>352</v>
      </c>
      <c r="I1613" s="353" t="s">
        <v>352</v>
      </c>
      <c r="J1613" s="379" t="s">
        <v>352</v>
      </c>
      <c r="K1613" s="353" t="s">
        <v>352</v>
      </c>
      <c r="L1613" s="437"/>
      <c r="M1613" s="437"/>
      <c r="N1613" s="437"/>
      <c r="O1613" s="437"/>
      <c r="P1613" s="437"/>
      <c r="Q1613" s="437"/>
      <c r="R1613" s="437"/>
      <c r="S1613" s="437"/>
      <c r="T1613" s="437"/>
      <c r="U1613" s="437"/>
      <c r="V1613" s="437"/>
      <c r="W1613" s="437"/>
      <c r="X1613" s="437"/>
      <c r="Y1613" s="437"/>
      <c r="Z1613" s="437"/>
    </row>
    <row r="1614" spans="1:26" s="158" customFormat="1" ht="15" customHeight="1">
      <c r="A1614" s="433">
        <v>35619116</v>
      </c>
      <c r="B1614" s="433" t="s">
        <v>1098</v>
      </c>
      <c r="C1614" s="433" t="s">
        <v>1571</v>
      </c>
      <c r="D1614" s="438">
        <v>45738</v>
      </c>
      <c r="E1614" s="434">
        <v>0.41666666666666669</v>
      </c>
      <c r="F1614" s="435" t="s">
        <v>143</v>
      </c>
      <c r="G1614" s="159" t="s">
        <v>23</v>
      </c>
      <c r="H1614" s="353" t="s">
        <v>352</v>
      </c>
      <c r="I1614" s="353" t="s">
        <v>352</v>
      </c>
      <c r="J1614" s="379" t="s">
        <v>352</v>
      </c>
      <c r="K1614" s="353" t="s">
        <v>352</v>
      </c>
      <c r="L1614" s="437"/>
      <c r="M1614" s="437"/>
      <c r="N1614" s="437"/>
      <c r="O1614" s="437"/>
      <c r="P1614" s="437"/>
      <c r="Q1614" s="437"/>
      <c r="R1614" s="437"/>
      <c r="S1614" s="437"/>
      <c r="T1614" s="437"/>
      <c r="U1614" s="437"/>
      <c r="V1614" s="437"/>
      <c r="W1614" s="437"/>
      <c r="X1614" s="437"/>
      <c r="Y1614" s="437"/>
      <c r="Z1614" s="437"/>
    </row>
    <row r="1615" spans="1:26" s="158" customFormat="1" ht="15" customHeight="1">
      <c r="A1615" s="433">
        <v>35637054</v>
      </c>
      <c r="B1615" s="433" t="s">
        <v>15</v>
      </c>
      <c r="C1615" s="433" t="s">
        <v>1578</v>
      </c>
      <c r="D1615" s="438">
        <v>45731</v>
      </c>
      <c r="E1615" s="434">
        <v>0.75</v>
      </c>
      <c r="F1615" s="435" t="s">
        <v>143</v>
      </c>
      <c r="G1615" s="159" t="s">
        <v>23</v>
      </c>
      <c r="H1615" s="353" t="s">
        <v>352</v>
      </c>
      <c r="I1615" s="353" t="s">
        <v>352</v>
      </c>
      <c r="J1615" s="379" t="s">
        <v>352</v>
      </c>
      <c r="K1615" s="353" t="s">
        <v>352</v>
      </c>
      <c r="L1615" s="437"/>
      <c r="M1615" s="437"/>
      <c r="N1615" s="437"/>
      <c r="O1615" s="437"/>
      <c r="P1615" s="437"/>
      <c r="Q1615" s="437"/>
      <c r="R1615" s="437"/>
      <c r="S1615" s="437"/>
      <c r="T1615" s="437"/>
      <c r="U1615" s="437"/>
      <c r="V1615" s="437"/>
      <c r="W1615" s="437"/>
      <c r="X1615" s="437"/>
      <c r="Y1615" s="437"/>
      <c r="Z1615" s="437"/>
    </row>
    <row r="1616" spans="1:26" s="158" customFormat="1" ht="15" customHeight="1">
      <c r="A1616" s="433">
        <v>35639899</v>
      </c>
      <c r="B1616" s="433" t="s">
        <v>15</v>
      </c>
      <c r="C1616" s="433" t="s">
        <v>1572</v>
      </c>
      <c r="D1616" s="438">
        <v>45724</v>
      </c>
      <c r="E1616" s="434">
        <v>0.41666666666666669</v>
      </c>
      <c r="F1616" s="435" t="s">
        <v>143</v>
      </c>
      <c r="G1616" s="159" t="s">
        <v>23</v>
      </c>
      <c r="H1616" s="353" t="s">
        <v>352</v>
      </c>
      <c r="I1616" s="353" t="s">
        <v>352</v>
      </c>
      <c r="J1616" s="379" t="s">
        <v>352</v>
      </c>
      <c r="K1616" s="353" t="s">
        <v>352</v>
      </c>
      <c r="L1616" s="437"/>
      <c r="M1616" s="437"/>
      <c r="N1616" s="437"/>
      <c r="O1616" s="437"/>
      <c r="P1616" s="437"/>
      <c r="Q1616" s="437"/>
      <c r="R1616" s="437"/>
      <c r="S1616" s="437"/>
      <c r="T1616" s="437"/>
      <c r="U1616" s="437"/>
      <c r="V1616" s="437"/>
      <c r="W1616" s="437"/>
      <c r="X1616" s="437"/>
      <c r="Y1616" s="437"/>
      <c r="Z1616" s="437"/>
    </row>
    <row r="1617" spans="1:26" s="158" customFormat="1" ht="15" customHeight="1">
      <c r="A1617" s="433">
        <v>35652397</v>
      </c>
      <c r="B1617" s="433" t="s">
        <v>1098</v>
      </c>
      <c r="C1617" s="433" t="s">
        <v>1573</v>
      </c>
      <c r="D1617" s="438">
        <v>45753</v>
      </c>
      <c r="E1617" s="434">
        <v>0.41666666666666669</v>
      </c>
      <c r="F1617" s="435" t="s">
        <v>157</v>
      </c>
      <c r="G1617" s="159" t="s">
        <v>23</v>
      </c>
      <c r="H1617" s="353" t="s">
        <v>352</v>
      </c>
      <c r="I1617" s="353" t="s">
        <v>352</v>
      </c>
      <c r="J1617" s="379" t="s">
        <v>352</v>
      </c>
      <c r="K1617" s="353" t="s">
        <v>352</v>
      </c>
      <c r="L1617" s="437"/>
      <c r="M1617" s="437"/>
      <c r="N1617" s="437"/>
      <c r="O1617" s="437"/>
      <c r="P1617" s="437"/>
      <c r="Q1617" s="437"/>
      <c r="R1617" s="437"/>
      <c r="S1617" s="437"/>
      <c r="T1617" s="437"/>
      <c r="U1617" s="437"/>
      <c r="V1617" s="437"/>
      <c r="W1617" s="437"/>
      <c r="X1617" s="437"/>
      <c r="Y1617" s="437"/>
      <c r="Z1617" s="437"/>
    </row>
    <row r="1618" spans="1:26" s="158" customFormat="1" ht="15" customHeight="1">
      <c r="A1618" s="433">
        <v>35660910</v>
      </c>
      <c r="B1618" s="433" t="s">
        <v>219</v>
      </c>
      <c r="C1618" s="433" t="s">
        <v>1574</v>
      </c>
      <c r="D1618" s="438">
        <v>45749</v>
      </c>
      <c r="E1618" s="434">
        <v>0.66666666666666663</v>
      </c>
      <c r="F1618" s="435" t="s">
        <v>143</v>
      </c>
      <c r="G1618" s="159" t="s">
        <v>23</v>
      </c>
      <c r="H1618" s="353" t="s">
        <v>352</v>
      </c>
      <c r="I1618" s="353" t="s">
        <v>352</v>
      </c>
      <c r="J1618" s="379" t="s">
        <v>352</v>
      </c>
      <c r="K1618" s="353" t="s">
        <v>352</v>
      </c>
      <c r="L1618" s="437"/>
      <c r="M1618" s="437"/>
      <c r="N1618" s="437"/>
      <c r="O1618" s="437"/>
      <c r="P1618" s="437"/>
      <c r="Q1618" s="437"/>
      <c r="R1618" s="437"/>
      <c r="S1618" s="437"/>
      <c r="T1618" s="437"/>
      <c r="U1618" s="437"/>
      <c r="V1618" s="437"/>
      <c r="W1618" s="437"/>
      <c r="X1618" s="437"/>
      <c r="Y1618" s="437"/>
      <c r="Z1618" s="437"/>
    </row>
    <row r="1619" spans="1:26" s="158" customFormat="1" ht="15" customHeight="1">
      <c r="A1619" s="433">
        <v>35669223</v>
      </c>
      <c r="B1619" s="433" t="s">
        <v>1470</v>
      </c>
      <c r="C1619" s="433" t="s">
        <v>1575</v>
      </c>
      <c r="D1619" s="438">
        <v>45742</v>
      </c>
      <c r="E1619" s="434">
        <v>0.66666666666666663</v>
      </c>
      <c r="F1619" s="435" t="s">
        <v>143</v>
      </c>
      <c r="G1619" s="159" t="s">
        <v>23</v>
      </c>
      <c r="H1619" s="353" t="s">
        <v>352</v>
      </c>
      <c r="I1619" s="353" t="s">
        <v>352</v>
      </c>
      <c r="J1619" s="379" t="s">
        <v>352</v>
      </c>
      <c r="K1619" s="353" t="s">
        <v>352</v>
      </c>
      <c r="L1619" s="437"/>
      <c r="M1619" s="437"/>
      <c r="N1619" s="437"/>
      <c r="O1619" s="437"/>
      <c r="P1619" s="437"/>
      <c r="Q1619" s="437"/>
      <c r="R1619" s="437"/>
      <c r="S1619" s="437"/>
      <c r="T1619" s="437"/>
      <c r="U1619" s="437"/>
      <c r="V1619" s="437"/>
      <c r="W1619" s="437"/>
      <c r="X1619" s="437"/>
      <c r="Y1619" s="437"/>
      <c r="Z1619" s="437"/>
    </row>
    <row r="1620" spans="1:26" s="158" customFormat="1" ht="15" customHeight="1">
      <c r="A1620" s="433">
        <v>35676583</v>
      </c>
      <c r="B1620" s="433" t="s">
        <v>1470</v>
      </c>
      <c r="C1620" s="433" t="s">
        <v>1576</v>
      </c>
      <c r="D1620" s="438">
        <v>45727</v>
      </c>
      <c r="E1620" s="434">
        <v>0.66666666666666663</v>
      </c>
      <c r="F1620" s="435" t="s">
        <v>143</v>
      </c>
      <c r="G1620" s="159" t="s">
        <v>23</v>
      </c>
      <c r="H1620" s="353" t="s">
        <v>352</v>
      </c>
      <c r="I1620" s="353" t="s">
        <v>352</v>
      </c>
      <c r="J1620" s="379" t="s">
        <v>352</v>
      </c>
      <c r="K1620" s="353" t="s">
        <v>352</v>
      </c>
      <c r="L1620" s="437"/>
      <c r="M1620" s="437"/>
      <c r="N1620" s="437"/>
      <c r="O1620" s="437"/>
      <c r="P1620" s="437"/>
      <c r="Q1620" s="437"/>
      <c r="R1620" s="437"/>
      <c r="S1620" s="437"/>
      <c r="T1620" s="437"/>
      <c r="U1620" s="437"/>
      <c r="V1620" s="437"/>
      <c r="W1620" s="437"/>
      <c r="X1620" s="437"/>
      <c r="Y1620" s="437"/>
      <c r="Z1620" s="437"/>
    </row>
    <row r="1621" spans="1:26" s="158" customFormat="1" ht="15" customHeight="1">
      <c r="A1621" s="433">
        <v>35679127</v>
      </c>
      <c r="B1621" s="433" t="s">
        <v>1470</v>
      </c>
      <c r="C1621" s="433" t="s">
        <v>1577</v>
      </c>
      <c r="D1621" s="438">
        <v>45737</v>
      </c>
      <c r="E1621" s="434">
        <v>0.625</v>
      </c>
      <c r="F1621" s="435" t="s">
        <v>143</v>
      </c>
      <c r="G1621" s="159" t="s">
        <v>23</v>
      </c>
      <c r="H1621" s="353" t="s">
        <v>352</v>
      </c>
      <c r="I1621" s="353" t="s">
        <v>352</v>
      </c>
      <c r="J1621" s="379" t="s">
        <v>352</v>
      </c>
      <c r="K1621" s="353" t="s">
        <v>352</v>
      </c>
      <c r="L1621" s="437"/>
      <c r="M1621" s="437"/>
      <c r="N1621" s="437"/>
      <c r="O1621" s="437"/>
      <c r="P1621" s="437"/>
      <c r="Q1621" s="437"/>
      <c r="R1621" s="437"/>
      <c r="S1621" s="437"/>
      <c r="T1621" s="437"/>
      <c r="U1621" s="437"/>
      <c r="V1621" s="437"/>
      <c r="W1621" s="437"/>
      <c r="X1621" s="437"/>
      <c r="Y1621" s="437"/>
      <c r="Z1621" s="437"/>
    </row>
    <row r="1622" spans="1:26" s="158" customFormat="1" ht="15" customHeight="1">
      <c r="A1622" s="239">
        <v>35679127</v>
      </c>
      <c r="B1622" s="239" t="s">
        <v>1470</v>
      </c>
      <c r="C1622" s="239" t="s">
        <v>1577</v>
      </c>
      <c r="D1622" s="328">
        <v>45737</v>
      </c>
      <c r="E1622" s="20">
        <v>0.625</v>
      </c>
      <c r="F1622" s="21" t="s">
        <v>143</v>
      </c>
      <c r="G1622" s="159" t="s">
        <v>23</v>
      </c>
      <c r="H1622" s="353" t="s">
        <v>352</v>
      </c>
      <c r="I1622" s="3" t="s">
        <v>352</v>
      </c>
      <c r="J1622" s="3" t="s">
        <v>352</v>
      </c>
      <c r="K1622" s="3" t="s">
        <v>352</v>
      </c>
      <c r="L1622" s="420"/>
      <c r="M1622" s="420"/>
      <c r="N1622" s="420"/>
      <c r="O1622" s="420"/>
      <c r="P1622" s="420"/>
      <c r="Q1622" s="420"/>
      <c r="R1622" s="420"/>
      <c r="S1622" s="420"/>
      <c r="T1622" s="420"/>
      <c r="U1622" s="420"/>
      <c r="V1622" s="420"/>
      <c r="W1622" s="420"/>
      <c r="X1622" s="420"/>
      <c r="Y1622" s="420"/>
      <c r="Z1622" s="420"/>
    </row>
    <row r="1623" spans="1:26" s="158" customFormat="1" ht="15" customHeight="1">
      <c r="A1623" s="239">
        <v>35697957</v>
      </c>
      <c r="B1623" s="239" t="s">
        <v>1565</v>
      </c>
      <c r="C1623" s="239" t="s">
        <v>1579</v>
      </c>
      <c r="D1623" s="328">
        <v>45741</v>
      </c>
      <c r="E1623" s="20">
        <v>0.83333333333333337</v>
      </c>
      <c r="F1623" s="21" t="s">
        <v>143</v>
      </c>
      <c r="G1623" s="159" t="s">
        <v>23</v>
      </c>
      <c r="H1623" s="353" t="s">
        <v>352</v>
      </c>
      <c r="I1623" s="3" t="s">
        <v>352</v>
      </c>
      <c r="J1623" s="3" t="s">
        <v>352</v>
      </c>
      <c r="K1623" s="3" t="s">
        <v>352</v>
      </c>
      <c r="L1623" s="420"/>
      <c r="M1623" s="420"/>
      <c r="N1623" s="420"/>
      <c r="O1623" s="420"/>
      <c r="P1623" s="420"/>
      <c r="Q1623" s="420"/>
      <c r="R1623" s="420"/>
      <c r="S1623" s="420"/>
      <c r="T1623" s="420"/>
      <c r="U1623" s="420"/>
      <c r="V1623" s="420"/>
      <c r="W1623" s="420"/>
      <c r="X1623" s="420"/>
      <c r="Y1623" s="420"/>
      <c r="Z1623" s="420"/>
    </row>
    <row r="1624" spans="1:26" s="158" customFormat="1" ht="15" customHeight="1">
      <c r="A1624" s="239">
        <v>35701062</v>
      </c>
      <c r="B1624" s="239" t="s">
        <v>1568</v>
      </c>
      <c r="C1624" s="239" t="s">
        <v>1569</v>
      </c>
      <c r="D1624" s="328">
        <v>45724</v>
      </c>
      <c r="E1624" s="20">
        <v>0.75</v>
      </c>
      <c r="F1624" s="21" t="s">
        <v>143</v>
      </c>
      <c r="G1624" s="159" t="s">
        <v>23</v>
      </c>
      <c r="H1624" s="353" t="s">
        <v>352</v>
      </c>
      <c r="I1624" s="3" t="s">
        <v>352</v>
      </c>
      <c r="J1624" s="3" t="s">
        <v>352</v>
      </c>
      <c r="K1624" s="3" t="s">
        <v>352</v>
      </c>
      <c r="L1624" s="420"/>
      <c r="M1624" s="420"/>
      <c r="N1624" s="420"/>
      <c r="O1624" s="420"/>
      <c r="P1624" s="420"/>
      <c r="Q1624" s="420"/>
      <c r="R1624" s="420"/>
      <c r="S1624" s="420"/>
      <c r="T1624" s="420"/>
      <c r="U1624" s="420"/>
      <c r="V1624" s="420"/>
      <c r="W1624" s="420"/>
      <c r="X1624" s="420"/>
      <c r="Y1624" s="420"/>
      <c r="Z1624" s="420"/>
    </row>
    <row r="1625" spans="1:26" s="158" customFormat="1" ht="15" customHeight="1">
      <c r="A1625" s="239">
        <v>35728549</v>
      </c>
      <c r="B1625" s="239" t="s">
        <v>15</v>
      </c>
      <c r="C1625" s="239" t="s">
        <v>475</v>
      </c>
      <c r="D1625" s="328">
        <v>45745</v>
      </c>
      <c r="E1625" s="20">
        <v>0.41666666666666669</v>
      </c>
      <c r="F1625" s="21" t="s">
        <v>160</v>
      </c>
      <c r="G1625" s="159" t="s">
        <v>23</v>
      </c>
      <c r="H1625" s="353" t="s">
        <v>352</v>
      </c>
      <c r="I1625" s="3" t="s">
        <v>352</v>
      </c>
      <c r="J1625" s="3" t="s">
        <v>352</v>
      </c>
      <c r="K1625" s="3" t="s">
        <v>352</v>
      </c>
      <c r="L1625" s="420"/>
      <c r="M1625" s="420"/>
      <c r="N1625" s="420"/>
      <c r="O1625" s="420"/>
      <c r="P1625" s="420"/>
      <c r="Q1625" s="420"/>
      <c r="R1625" s="420"/>
      <c r="S1625" s="420"/>
      <c r="T1625" s="420"/>
      <c r="U1625" s="420"/>
      <c r="V1625" s="420"/>
      <c r="W1625" s="420"/>
      <c r="X1625" s="420"/>
      <c r="Y1625" s="420"/>
      <c r="Z1625" s="420"/>
    </row>
    <row r="1626" spans="1:26" s="158" customFormat="1" ht="15" customHeight="1">
      <c r="A1626" s="239">
        <v>35715229</v>
      </c>
      <c r="B1626" s="239" t="s">
        <v>11</v>
      </c>
      <c r="C1626" s="239" t="s">
        <v>1580</v>
      </c>
      <c r="D1626" s="328">
        <v>45740</v>
      </c>
      <c r="E1626" s="20">
        <v>0.875</v>
      </c>
      <c r="F1626" s="21" t="s">
        <v>143</v>
      </c>
      <c r="G1626" s="159" t="s">
        <v>23</v>
      </c>
      <c r="H1626" s="353" t="s">
        <v>352</v>
      </c>
      <c r="I1626" s="3" t="s">
        <v>352</v>
      </c>
      <c r="J1626" s="3" t="s">
        <v>352</v>
      </c>
      <c r="K1626" s="3" t="s">
        <v>352</v>
      </c>
      <c r="L1626" s="420"/>
      <c r="M1626" s="420"/>
      <c r="N1626" s="420"/>
      <c r="O1626" s="420"/>
      <c r="P1626" s="420"/>
      <c r="Q1626" s="420"/>
      <c r="R1626" s="420"/>
      <c r="S1626" s="420"/>
      <c r="T1626" s="420"/>
      <c r="U1626" s="420"/>
      <c r="V1626" s="420"/>
      <c r="W1626" s="420"/>
      <c r="X1626" s="420"/>
      <c r="Y1626" s="420"/>
      <c r="Z1626" s="420"/>
    </row>
    <row r="1627" spans="1:26" s="158" customFormat="1" ht="15" customHeight="1">
      <c r="A1627" s="441">
        <v>35744603</v>
      </c>
      <c r="B1627" s="441" t="s">
        <v>1470</v>
      </c>
      <c r="C1627" s="441" t="s">
        <v>1581</v>
      </c>
      <c r="D1627" s="446">
        <v>45706</v>
      </c>
      <c r="E1627" s="442">
        <v>0.625</v>
      </c>
      <c r="F1627" s="443" t="s">
        <v>143</v>
      </c>
      <c r="G1627" s="159" t="s">
        <v>23</v>
      </c>
      <c r="H1627" s="444" t="s">
        <v>893</v>
      </c>
      <c r="I1627" s="444" t="s">
        <v>352</v>
      </c>
      <c r="J1627" s="444" t="s">
        <v>352</v>
      </c>
      <c r="K1627" s="444" t="s">
        <v>352</v>
      </c>
      <c r="L1627" s="445"/>
      <c r="M1627" s="445"/>
      <c r="N1627" s="445"/>
      <c r="O1627" s="445"/>
      <c r="P1627" s="445"/>
      <c r="Q1627" s="445"/>
      <c r="R1627" s="445"/>
      <c r="S1627" s="445"/>
      <c r="T1627" s="445"/>
      <c r="U1627" s="445"/>
      <c r="V1627" s="445"/>
      <c r="W1627" s="445"/>
      <c r="X1627" s="445"/>
      <c r="Y1627" s="445"/>
      <c r="Z1627" s="445"/>
    </row>
    <row r="1628" spans="1:26" s="158" customFormat="1" ht="15" customHeight="1">
      <c r="A1628" s="441">
        <v>35753487</v>
      </c>
      <c r="B1628" s="441" t="s">
        <v>1098</v>
      </c>
      <c r="C1628" s="441" t="s">
        <v>1582</v>
      </c>
      <c r="D1628" s="446">
        <v>45752</v>
      </c>
      <c r="E1628" s="442">
        <v>0.66666666666666663</v>
      </c>
      <c r="F1628" s="443" t="s">
        <v>216</v>
      </c>
      <c r="G1628" s="159" t="s">
        <v>23</v>
      </c>
      <c r="H1628" s="444" t="s">
        <v>352</v>
      </c>
      <c r="I1628" s="444" t="s">
        <v>352</v>
      </c>
      <c r="J1628" s="444" t="s">
        <v>352</v>
      </c>
      <c r="K1628" s="444" t="s">
        <v>352</v>
      </c>
      <c r="L1628" s="445"/>
      <c r="M1628" s="445"/>
      <c r="N1628" s="445"/>
      <c r="O1628" s="445"/>
      <c r="P1628" s="445"/>
      <c r="Q1628" s="445"/>
      <c r="R1628" s="445"/>
      <c r="S1628" s="445"/>
      <c r="T1628" s="445"/>
      <c r="U1628" s="445"/>
      <c r="V1628" s="445"/>
      <c r="W1628" s="445"/>
      <c r="X1628" s="445"/>
      <c r="Y1628" s="445"/>
      <c r="Z1628" s="445"/>
    </row>
    <row r="1629" spans="1:26" s="158" customFormat="1" ht="15" customHeight="1">
      <c r="A1629" s="441">
        <v>35758214</v>
      </c>
      <c r="B1629" s="441" t="s">
        <v>1470</v>
      </c>
      <c r="C1629" s="441" t="s">
        <v>1583</v>
      </c>
      <c r="D1629" s="446">
        <v>45735</v>
      </c>
      <c r="E1629" s="442">
        <v>0.66666666666666663</v>
      </c>
      <c r="F1629" s="443" t="s">
        <v>143</v>
      </c>
      <c r="G1629" s="159" t="s">
        <v>23</v>
      </c>
      <c r="H1629" s="444" t="s">
        <v>352</v>
      </c>
      <c r="I1629" s="444" t="s">
        <v>352</v>
      </c>
      <c r="J1629" s="444" t="s">
        <v>352</v>
      </c>
      <c r="K1629" s="444" t="s">
        <v>352</v>
      </c>
      <c r="L1629" s="445"/>
      <c r="M1629" s="445"/>
      <c r="N1629" s="445"/>
      <c r="O1629" s="445"/>
      <c r="P1629" s="445"/>
      <c r="Q1629" s="445"/>
      <c r="R1629" s="445"/>
      <c r="S1629" s="445"/>
      <c r="T1629" s="445"/>
      <c r="U1629" s="445"/>
      <c r="V1629" s="445"/>
      <c r="W1629" s="445"/>
      <c r="X1629" s="445"/>
      <c r="Y1629" s="445"/>
      <c r="Z1629" s="445"/>
    </row>
    <row r="1630" spans="1:26" s="158" customFormat="1" ht="15" customHeight="1">
      <c r="A1630" s="441">
        <v>35759317</v>
      </c>
      <c r="B1630" s="441" t="s">
        <v>1519</v>
      </c>
      <c r="C1630" s="441" t="s">
        <v>1584</v>
      </c>
      <c r="D1630" s="446">
        <v>45741</v>
      </c>
      <c r="E1630" s="442">
        <v>0.83333333333333337</v>
      </c>
      <c r="F1630" s="443" t="s">
        <v>143</v>
      </c>
      <c r="G1630" s="159" t="s">
        <v>23</v>
      </c>
      <c r="H1630" s="444" t="s">
        <v>352</v>
      </c>
      <c r="I1630" s="444" t="s">
        <v>352</v>
      </c>
      <c r="J1630" s="444" t="s">
        <v>352</v>
      </c>
      <c r="K1630" s="444" t="s">
        <v>352</v>
      </c>
      <c r="L1630" s="445"/>
      <c r="M1630" s="445"/>
      <c r="N1630" s="445"/>
      <c r="O1630" s="445"/>
      <c r="P1630" s="445"/>
      <c r="Q1630" s="445"/>
      <c r="R1630" s="445"/>
      <c r="S1630" s="445"/>
      <c r="T1630" s="445"/>
      <c r="U1630" s="445"/>
      <c r="V1630" s="445"/>
      <c r="W1630" s="445"/>
      <c r="X1630" s="445"/>
      <c r="Y1630" s="445"/>
      <c r="Z1630" s="445"/>
    </row>
    <row r="1631" spans="1:26" s="158" customFormat="1" ht="15" customHeight="1">
      <c r="A1631" s="441">
        <v>35766749</v>
      </c>
      <c r="B1631" s="441" t="s">
        <v>219</v>
      </c>
      <c r="C1631" s="441" t="s">
        <v>1585</v>
      </c>
      <c r="D1631" s="446">
        <v>45741</v>
      </c>
      <c r="E1631" s="442">
        <v>0.625</v>
      </c>
      <c r="F1631" s="443" t="s">
        <v>143</v>
      </c>
      <c r="G1631" s="159" t="s">
        <v>23</v>
      </c>
      <c r="H1631" s="444" t="s">
        <v>352</v>
      </c>
      <c r="I1631" s="444" t="s">
        <v>352</v>
      </c>
      <c r="J1631" s="444" t="s">
        <v>352</v>
      </c>
      <c r="K1631" s="444" t="s">
        <v>352</v>
      </c>
      <c r="L1631" s="445"/>
      <c r="M1631" s="445"/>
      <c r="N1631" s="445"/>
      <c r="O1631" s="445"/>
      <c r="P1631" s="445"/>
      <c r="Q1631" s="445"/>
      <c r="R1631" s="445"/>
      <c r="S1631" s="445"/>
      <c r="T1631" s="445"/>
      <c r="U1631" s="445"/>
      <c r="V1631" s="445"/>
      <c r="W1631" s="445"/>
      <c r="X1631" s="445"/>
      <c r="Y1631" s="445"/>
      <c r="Z1631" s="445"/>
    </row>
    <row r="1632" spans="1:26" s="158" customFormat="1" ht="15" customHeight="1">
      <c r="A1632" s="441">
        <v>35767113</v>
      </c>
      <c r="B1632" s="441" t="s">
        <v>1470</v>
      </c>
      <c r="C1632" s="441" t="s">
        <v>1586</v>
      </c>
      <c r="D1632" s="446">
        <v>45756</v>
      </c>
      <c r="E1632" s="442">
        <v>0.66666666666666663</v>
      </c>
      <c r="F1632" s="443" t="s">
        <v>143</v>
      </c>
      <c r="G1632" s="159" t="s">
        <v>23</v>
      </c>
      <c r="H1632" s="444" t="s">
        <v>352</v>
      </c>
      <c r="I1632" s="444" t="s">
        <v>352</v>
      </c>
      <c r="J1632" s="444" t="s">
        <v>352</v>
      </c>
      <c r="K1632" s="444" t="s">
        <v>352</v>
      </c>
      <c r="L1632" s="445"/>
      <c r="M1632" s="445"/>
      <c r="N1632" s="445"/>
      <c r="O1632" s="445"/>
      <c r="P1632" s="445"/>
      <c r="Q1632" s="445"/>
      <c r="R1632" s="445"/>
      <c r="S1632" s="445"/>
      <c r="T1632" s="445"/>
      <c r="U1632" s="445"/>
      <c r="V1632" s="445"/>
      <c r="W1632" s="445"/>
      <c r="X1632" s="445"/>
      <c r="Y1632" s="445"/>
      <c r="Z1632" s="445"/>
    </row>
    <row r="1633" spans="1:26" s="158" customFormat="1" ht="15" customHeight="1">
      <c r="A1633" s="441">
        <v>35767686</v>
      </c>
      <c r="B1633" s="441" t="s">
        <v>1470</v>
      </c>
      <c r="C1633" s="441" t="s">
        <v>1587</v>
      </c>
      <c r="D1633" s="446">
        <v>45747</v>
      </c>
      <c r="E1633" s="442">
        <v>0.79166666666666663</v>
      </c>
      <c r="F1633" s="443" t="s">
        <v>143</v>
      </c>
      <c r="G1633" s="159" t="s">
        <v>23</v>
      </c>
      <c r="H1633" s="444" t="s">
        <v>352</v>
      </c>
      <c r="I1633" s="444" t="s">
        <v>352</v>
      </c>
      <c r="J1633" s="444" t="s">
        <v>352</v>
      </c>
      <c r="K1633" s="444" t="s">
        <v>352</v>
      </c>
      <c r="L1633" s="445"/>
      <c r="M1633" s="445"/>
      <c r="N1633" s="445"/>
      <c r="O1633" s="445"/>
      <c r="P1633" s="445"/>
      <c r="Q1633" s="445"/>
      <c r="R1633" s="445"/>
      <c r="S1633" s="445"/>
      <c r="T1633" s="445"/>
      <c r="U1633" s="445"/>
      <c r="V1633" s="445"/>
      <c r="W1633" s="445"/>
      <c r="X1633" s="445"/>
      <c r="Y1633" s="445"/>
      <c r="Z1633" s="445"/>
    </row>
    <row r="1634" spans="1:26" s="158" customFormat="1" ht="15" customHeight="1">
      <c r="A1634" s="441">
        <v>35770026</v>
      </c>
      <c r="B1634" s="441" t="s">
        <v>1470</v>
      </c>
      <c r="C1634" s="441" t="s">
        <v>1588</v>
      </c>
      <c r="D1634" s="446">
        <v>45742</v>
      </c>
      <c r="E1634" s="442">
        <v>0.66666666666666663</v>
      </c>
      <c r="F1634" s="443" t="s">
        <v>174</v>
      </c>
      <c r="G1634" s="159" t="s">
        <v>23</v>
      </c>
      <c r="H1634" s="444" t="s">
        <v>352</v>
      </c>
      <c r="I1634" s="444" t="s">
        <v>352</v>
      </c>
      <c r="J1634" s="444" t="s">
        <v>352</v>
      </c>
      <c r="K1634" s="444" t="s">
        <v>352</v>
      </c>
      <c r="L1634" s="445"/>
      <c r="M1634" s="445"/>
      <c r="N1634" s="445"/>
      <c r="O1634" s="445"/>
      <c r="P1634" s="445"/>
      <c r="Q1634" s="445"/>
      <c r="R1634" s="445"/>
      <c r="S1634" s="445"/>
      <c r="T1634" s="445"/>
      <c r="U1634" s="445"/>
      <c r="V1634" s="445"/>
      <c r="W1634" s="445"/>
      <c r="X1634" s="445"/>
      <c r="Y1634" s="445"/>
      <c r="Z1634" s="445"/>
    </row>
    <row r="1635" spans="1:26" s="158" customFormat="1" ht="15" customHeight="1">
      <c r="A1635" s="441">
        <v>35778600</v>
      </c>
      <c r="B1635" s="441" t="s">
        <v>1519</v>
      </c>
      <c r="C1635" s="441" t="s">
        <v>1589</v>
      </c>
      <c r="D1635" s="446">
        <v>45739</v>
      </c>
      <c r="E1635" s="442">
        <v>0.75</v>
      </c>
      <c r="F1635" s="443" t="s">
        <v>143</v>
      </c>
      <c r="G1635" s="159" t="s">
        <v>23</v>
      </c>
      <c r="H1635" s="444" t="s">
        <v>352</v>
      </c>
      <c r="I1635" s="444" t="s">
        <v>352</v>
      </c>
      <c r="J1635" s="444" t="s">
        <v>352</v>
      </c>
      <c r="K1635" s="444" t="s">
        <v>352</v>
      </c>
      <c r="L1635" s="445"/>
      <c r="M1635" s="445"/>
      <c r="N1635" s="445"/>
      <c r="O1635" s="445"/>
      <c r="P1635" s="445"/>
      <c r="Q1635" s="445"/>
      <c r="R1635" s="445"/>
      <c r="S1635" s="445"/>
      <c r="T1635" s="445"/>
      <c r="U1635" s="445"/>
      <c r="V1635" s="445"/>
      <c r="W1635" s="445"/>
      <c r="X1635" s="445"/>
      <c r="Y1635" s="445"/>
      <c r="Z1635" s="445"/>
    </row>
    <row r="1636" spans="1:26" s="158" customFormat="1" ht="15" customHeight="1">
      <c r="A1636" s="441">
        <v>35796515</v>
      </c>
      <c r="B1636" s="441" t="s">
        <v>1098</v>
      </c>
      <c r="C1636" s="441" t="s">
        <v>1590</v>
      </c>
      <c r="D1636" s="446">
        <v>45738</v>
      </c>
      <c r="E1636" s="442">
        <v>0.79166666666666663</v>
      </c>
      <c r="F1636" s="443" t="s">
        <v>216</v>
      </c>
      <c r="G1636" s="159" t="s">
        <v>23</v>
      </c>
      <c r="H1636" s="444" t="s">
        <v>352</v>
      </c>
      <c r="I1636" s="444" t="s">
        <v>352</v>
      </c>
      <c r="J1636" s="444" t="s">
        <v>352</v>
      </c>
      <c r="K1636" s="444" t="s">
        <v>352</v>
      </c>
      <c r="L1636" s="445"/>
      <c r="M1636" s="445"/>
      <c r="N1636" s="445"/>
      <c r="O1636" s="445"/>
      <c r="P1636" s="445"/>
      <c r="Q1636" s="445"/>
      <c r="R1636" s="445"/>
      <c r="S1636" s="445"/>
      <c r="T1636" s="445"/>
      <c r="U1636" s="445"/>
      <c r="V1636" s="445"/>
      <c r="W1636" s="445"/>
      <c r="X1636" s="445"/>
      <c r="Y1636" s="445"/>
      <c r="Z1636" s="445"/>
    </row>
    <row r="1637" spans="1:26" s="158" customFormat="1" ht="15" customHeight="1">
      <c r="A1637" s="441">
        <v>35799623</v>
      </c>
      <c r="B1637" s="441" t="s">
        <v>1098</v>
      </c>
      <c r="C1637" s="441" t="s">
        <v>1591</v>
      </c>
      <c r="D1637" s="446">
        <v>45773</v>
      </c>
      <c r="E1637" s="442">
        <v>0.375</v>
      </c>
      <c r="F1637" s="443" t="s">
        <v>143</v>
      </c>
      <c r="G1637" s="159" t="s">
        <v>23</v>
      </c>
      <c r="H1637" s="444" t="s">
        <v>352</v>
      </c>
      <c r="I1637" s="444" t="s">
        <v>352</v>
      </c>
      <c r="J1637" s="444" t="s">
        <v>352</v>
      </c>
      <c r="K1637" s="444" t="s">
        <v>352</v>
      </c>
      <c r="L1637" s="445"/>
      <c r="M1637" s="445"/>
      <c r="N1637" s="445"/>
      <c r="O1637" s="445"/>
      <c r="P1637" s="445"/>
      <c r="Q1637" s="445"/>
      <c r="R1637" s="445"/>
      <c r="S1637" s="445"/>
      <c r="T1637" s="445"/>
      <c r="U1637" s="445"/>
      <c r="V1637" s="445"/>
      <c r="W1637" s="445"/>
      <c r="X1637" s="445"/>
      <c r="Y1637" s="445"/>
      <c r="Z1637" s="445"/>
    </row>
    <row r="1638" spans="1:26" s="158" customFormat="1" ht="15" customHeight="1">
      <c r="A1638" s="441">
        <v>35813326</v>
      </c>
      <c r="B1638" s="441" t="s">
        <v>1344</v>
      </c>
      <c r="C1638" s="441" t="s">
        <v>1592</v>
      </c>
      <c r="D1638" s="446">
        <v>45746</v>
      </c>
      <c r="E1638" s="442">
        <v>0.66666666666666663</v>
      </c>
      <c r="F1638" s="443" t="s">
        <v>143</v>
      </c>
      <c r="G1638" s="159" t="s">
        <v>23</v>
      </c>
      <c r="H1638" s="444" t="s">
        <v>352</v>
      </c>
      <c r="I1638" s="444" t="s">
        <v>352</v>
      </c>
      <c r="J1638" s="444" t="s">
        <v>352</v>
      </c>
      <c r="K1638" s="444" t="s">
        <v>352</v>
      </c>
      <c r="L1638" s="445"/>
      <c r="M1638" s="445"/>
      <c r="N1638" s="445"/>
      <c r="O1638" s="445"/>
      <c r="P1638" s="445"/>
      <c r="Q1638" s="445"/>
      <c r="R1638" s="445"/>
      <c r="S1638" s="445"/>
      <c r="T1638" s="445"/>
      <c r="U1638" s="445"/>
      <c r="V1638" s="445"/>
      <c r="W1638" s="445"/>
      <c r="X1638" s="445"/>
      <c r="Y1638" s="445"/>
      <c r="Z1638" s="445"/>
    </row>
    <row r="1639" spans="1:26" s="158" customFormat="1" ht="15" customHeight="1">
      <c r="A1639" s="441">
        <v>35819624</v>
      </c>
      <c r="B1639" s="441" t="s">
        <v>1107</v>
      </c>
      <c r="C1639" s="441" t="s">
        <v>1593</v>
      </c>
      <c r="D1639" s="446">
        <v>45746</v>
      </c>
      <c r="E1639" s="442">
        <v>0.75</v>
      </c>
      <c r="F1639" s="443" t="s">
        <v>157</v>
      </c>
      <c r="G1639" s="159" t="s">
        <v>23</v>
      </c>
      <c r="H1639" s="444" t="s">
        <v>352</v>
      </c>
      <c r="I1639" s="444" t="s">
        <v>352</v>
      </c>
      <c r="J1639" s="444" t="s">
        <v>352</v>
      </c>
      <c r="K1639" s="444" t="s">
        <v>352</v>
      </c>
      <c r="L1639" s="445"/>
      <c r="M1639" s="445"/>
      <c r="N1639" s="445"/>
      <c r="O1639" s="445"/>
      <c r="P1639" s="445"/>
      <c r="Q1639" s="445"/>
      <c r="R1639" s="445"/>
      <c r="S1639" s="445"/>
      <c r="T1639" s="445"/>
      <c r="U1639" s="445"/>
      <c r="V1639" s="445"/>
      <c r="W1639" s="445"/>
      <c r="X1639" s="445"/>
      <c r="Y1639" s="445"/>
      <c r="Z1639" s="445"/>
    </row>
    <row r="1640" spans="1:26" s="158" customFormat="1" ht="15" customHeight="1">
      <c r="A1640" s="441">
        <v>35819920</v>
      </c>
      <c r="B1640" s="441" t="s">
        <v>11</v>
      </c>
      <c r="C1640" s="441" t="s">
        <v>1594</v>
      </c>
      <c r="D1640" s="446">
        <v>45771</v>
      </c>
      <c r="E1640" s="442">
        <v>0.83333333333333337</v>
      </c>
      <c r="F1640" s="443" t="s">
        <v>143</v>
      </c>
      <c r="G1640" s="159" t="s">
        <v>23</v>
      </c>
      <c r="H1640" s="444" t="s">
        <v>352</v>
      </c>
      <c r="I1640" s="444" t="s">
        <v>352</v>
      </c>
      <c r="J1640" s="444" t="s">
        <v>352</v>
      </c>
      <c r="K1640" s="444" t="s">
        <v>352</v>
      </c>
      <c r="L1640" s="445"/>
      <c r="M1640" s="445"/>
      <c r="N1640" s="445"/>
      <c r="O1640" s="445"/>
      <c r="P1640" s="445"/>
      <c r="Q1640" s="445"/>
      <c r="R1640" s="445"/>
      <c r="S1640" s="445"/>
      <c r="T1640" s="445"/>
      <c r="U1640" s="445"/>
      <c r="V1640" s="445"/>
      <c r="W1640" s="445"/>
      <c r="X1640" s="445"/>
      <c r="Y1640" s="445"/>
      <c r="Z1640" s="445"/>
    </row>
    <row r="1641" spans="1:26" s="158" customFormat="1" ht="15" customHeight="1">
      <c r="A1641" s="441">
        <v>35825044</v>
      </c>
      <c r="B1641" s="441" t="s">
        <v>1098</v>
      </c>
      <c r="C1641" s="441" t="s">
        <v>1595</v>
      </c>
      <c r="D1641" s="446">
        <v>45738</v>
      </c>
      <c r="E1641" s="442">
        <v>0.41666666666666669</v>
      </c>
      <c r="F1641" s="443" t="s">
        <v>143</v>
      </c>
      <c r="G1641" s="159" t="s">
        <v>23</v>
      </c>
      <c r="H1641" s="444" t="s">
        <v>893</v>
      </c>
      <c r="I1641" s="444" t="s">
        <v>352</v>
      </c>
      <c r="J1641" s="444" t="s">
        <v>352</v>
      </c>
      <c r="K1641" s="444" t="s">
        <v>352</v>
      </c>
      <c r="L1641" s="445"/>
      <c r="M1641" s="445"/>
      <c r="N1641" s="445"/>
      <c r="O1641" s="445"/>
      <c r="P1641" s="445"/>
      <c r="Q1641" s="445"/>
      <c r="R1641" s="445"/>
      <c r="S1641" s="445"/>
      <c r="T1641" s="445"/>
      <c r="U1641" s="445"/>
      <c r="V1641" s="445"/>
      <c r="W1641" s="445"/>
      <c r="X1641" s="445"/>
      <c r="Y1641" s="445"/>
      <c r="Z1641" s="445"/>
    </row>
    <row r="1642" spans="1:26" s="158" customFormat="1" ht="15" customHeight="1">
      <c r="A1642" s="441">
        <v>35826856</v>
      </c>
      <c r="B1642" s="441" t="s">
        <v>1294</v>
      </c>
      <c r="C1642" s="441" t="s">
        <v>1596</v>
      </c>
      <c r="D1642" s="446">
        <v>45743</v>
      </c>
      <c r="E1642" s="442">
        <v>0.83333333333333337</v>
      </c>
      <c r="F1642" s="443" t="s">
        <v>143</v>
      </c>
      <c r="G1642" s="159" t="s">
        <v>23</v>
      </c>
      <c r="H1642" s="444" t="s">
        <v>352</v>
      </c>
      <c r="I1642" s="444" t="s">
        <v>352</v>
      </c>
      <c r="J1642" s="444" t="s">
        <v>352</v>
      </c>
      <c r="K1642" s="444" t="s">
        <v>352</v>
      </c>
      <c r="L1642" s="445"/>
      <c r="M1642" s="445"/>
      <c r="N1642" s="445"/>
      <c r="O1642" s="445"/>
      <c r="P1642" s="445"/>
      <c r="Q1642" s="445"/>
      <c r="R1642" s="445"/>
      <c r="S1642" s="445"/>
      <c r="T1642" s="445"/>
      <c r="U1642" s="445"/>
      <c r="V1642" s="445"/>
      <c r="W1642" s="445"/>
      <c r="X1642" s="445"/>
      <c r="Y1642" s="445"/>
      <c r="Z1642" s="445"/>
    </row>
    <row r="1643" spans="1:26" s="158" customFormat="1" ht="15" customHeight="1">
      <c r="A1643" s="441">
        <v>35826855</v>
      </c>
      <c r="B1643" s="441" t="s">
        <v>219</v>
      </c>
      <c r="C1643" s="441" t="s">
        <v>1542</v>
      </c>
      <c r="D1643" s="446">
        <v>45742</v>
      </c>
      <c r="E1643" s="442">
        <v>0.625</v>
      </c>
      <c r="F1643" s="443" t="s">
        <v>143</v>
      </c>
      <c r="G1643" s="159" t="s">
        <v>23</v>
      </c>
      <c r="H1643" s="444" t="s">
        <v>352</v>
      </c>
      <c r="I1643" s="444" t="s">
        <v>352</v>
      </c>
      <c r="J1643" s="444" t="s">
        <v>352</v>
      </c>
      <c r="K1643" s="444" t="s">
        <v>352</v>
      </c>
      <c r="L1643" s="445"/>
      <c r="M1643" s="445"/>
      <c r="N1643" s="445"/>
      <c r="O1643" s="445"/>
      <c r="P1643" s="445"/>
      <c r="Q1643" s="445"/>
      <c r="R1643" s="445"/>
      <c r="S1643" s="445"/>
      <c r="T1643" s="445"/>
      <c r="U1643" s="445"/>
      <c r="V1643" s="445"/>
      <c r="W1643" s="445"/>
      <c r="X1643" s="445"/>
      <c r="Y1643" s="445"/>
      <c r="Z1643" s="445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6" r:id="rId1"/>
    <hyperlink ref="H15" r:id="rId2"/>
    <hyperlink ref="H16" r:id="rId3"/>
    <hyperlink ref="H17" r:id="rId4"/>
    <hyperlink ref="H18" r:id="rId5"/>
    <hyperlink ref="H30" r:id="rId6"/>
    <hyperlink ref="H48" r:id="rId7"/>
    <hyperlink ref="H49" r:id="rId8"/>
    <hyperlink ref="H55" r:id="rId9"/>
    <hyperlink ref="H57" r:id="rId10"/>
    <hyperlink ref="H60" r:id="rId11"/>
    <hyperlink ref="H65" r:id="rId12"/>
    <hyperlink ref="H66" r:id="rId13"/>
    <hyperlink ref="H67" r:id="rId14"/>
    <hyperlink ref="H69" r:id="rId15"/>
    <hyperlink ref="H71" r:id="rId16"/>
    <hyperlink ref="H73" r:id="rId17"/>
    <hyperlink ref="H74" r:id="rId18"/>
    <hyperlink ref="H76" r:id="rId19"/>
    <hyperlink ref="H78" r:id="rId20"/>
    <hyperlink ref="H81" r:id="rId21"/>
    <hyperlink ref="H88" r:id="rId22"/>
    <hyperlink ref="H92" r:id="rId23"/>
    <hyperlink ref="H97" r:id="rId24"/>
    <hyperlink ref="H98" r:id="rId25"/>
    <hyperlink ref="H108" r:id="rId26"/>
    <hyperlink ref="H112" r:id="rId27"/>
    <hyperlink ref="H113" r:id="rId28"/>
    <hyperlink ref="H114" r:id="rId29"/>
    <hyperlink ref="H115" r:id="rId30"/>
    <hyperlink ref="H120" r:id="rId31"/>
    <hyperlink ref="H124" r:id="rId32"/>
    <hyperlink ref="H131" r:id="rId33"/>
    <hyperlink ref="H138" r:id="rId34"/>
    <hyperlink ref="H140" r:id="rId35"/>
    <hyperlink ref="H141" r:id="rId36"/>
    <hyperlink ref="H142" r:id="rId37"/>
    <hyperlink ref="H143" r:id="rId38"/>
    <hyperlink ref="H144" r:id="rId39"/>
    <hyperlink ref="H145" r:id="rId40"/>
    <hyperlink ref="H146" r:id="rId41"/>
    <hyperlink ref="H148" r:id="rId42"/>
    <hyperlink ref="H150" r:id="rId43"/>
    <hyperlink ref="H151" r:id="rId44"/>
    <hyperlink ref="H153" r:id="rId45"/>
    <hyperlink ref="H159" r:id="rId46"/>
    <hyperlink ref="H165" r:id="rId47"/>
    <hyperlink ref="G176" r:id="rId48"/>
    <hyperlink ref="H176" r:id="rId49"/>
    <hyperlink ref="G178" r:id="rId50"/>
    <hyperlink ref="H178" r:id="rId51"/>
    <hyperlink ref="G180" r:id="rId52"/>
    <hyperlink ref="H180" r:id="rId53"/>
    <hyperlink ref="G182" r:id="rId54"/>
    <hyperlink ref="H182" r:id="rId55"/>
    <hyperlink ref="G183" r:id="rId56"/>
    <hyperlink ref="G184" r:id="rId57"/>
    <hyperlink ref="H184" r:id="rId58"/>
    <hyperlink ref="G185" r:id="rId59"/>
    <hyperlink ref="G186" r:id="rId60"/>
    <hyperlink ref="G187" r:id="rId61"/>
    <hyperlink ref="G188" r:id="rId62"/>
    <hyperlink ref="G191" r:id="rId63"/>
    <hyperlink ref="G193" r:id="rId64"/>
    <hyperlink ref="G194" r:id="rId65"/>
    <hyperlink ref="G195" r:id="rId66"/>
    <hyperlink ref="G196" r:id="rId67"/>
    <hyperlink ref="G197" r:id="rId68"/>
    <hyperlink ref="G198" r:id="rId69"/>
    <hyperlink ref="G199" r:id="rId70"/>
    <hyperlink ref="G200" r:id="rId71"/>
    <hyperlink ref="G201" r:id="rId72"/>
    <hyperlink ref="G202" r:id="rId73"/>
    <hyperlink ref="G203" r:id="rId74"/>
    <hyperlink ref="G204" r:id="rId75"/>
    <hyperlink ref="G205" r:id="rId76"/>
    <hyperlink ref="G206" r:id="rId77"/>
    <hyperlink ref="G207" r:id="rId78"/>
    <hyperlink ref="G208" r:id="rId79"/>
    <hyperlink ref="G209" r:id="rId80"/>
    <hyperlink ref="G210" r:id="rId81"/>
    <hyperlink ref="G211" r:id="rId82"/>
    <hyperlink ref="G212" r:id="rId83"/>
    <hyperlink ref="G213" r:id="rId84"/>
    <hyperlink ref="G214" r:id="rId85"/>
    <hyperlink ref="G215" r:id="rId86"/>
    <hyperlink ref="G216" r:id="rId87"/>
    <hyperlink ref="G217" r:id="rId88"/>
    <hyperlink ref="G218" r:id="rId89"/>
    <hyperlink ref="G219" r:id="rId90"/>
    <hyperlink ref="G220" r:id="rId91"/>
    <hyperlink ref="G221" r:id="rId92"/>
    <hyperlink ref="G222" r:id="rId93"/>
    <hyperlink ref="G223" r:id="rId94"/>
    <hyperlink ref="G224" r:id="rId95"/>
    <hyperlink ref="G225" r:id="rId96"/>
    <hyperlink ref="G226" r:id="rId97"/>
    <hyperlink ref="G227" r:id="rId98"/>
    <hyperlink ref="G228" r:id="rId99"/>
    <hyperlink ref="G229" r:id="rId100"/>
    <hyperlink ref="G230" r:id="rId101"/>
    <hyperlink ref="G231" r:id="rId102"/>
    <hyperlink ref="G232" r:id="rId103"/>
    <hyperlink ref="G233" r:id="rId104"/>
    <hyperlink ref="G234" r:id="rId105"/>
    <hyperlink ref="G235" r:id="rId106"/>
    <hyperlink ref="G236" r:id="rId107"/>
    <hyperlink ref="G237" r:id="rId108"/>
    <hyperlink ref="G238" r:id="rId109"/>
    <hyperlink ref="G239" r:id="rId110"/>
    <hyperlink ref="G240" r:id="rId111"/>
    <hyperlink ref="H240" r:id="rId112"/>
    <hyperlink ref="J240" r:id="rId113"/>
    <hyperlink ref="G241" r:id="rId114"/>
    <hyperlink ref="G242" r:id="rId115"/>
    <hyperlink ref="G243" r:id="rId116"/>
    <hyperlink ref="G244" r:id="rId117"/>
    <hyperlink ref="G245" r:id="rId118"/>
    <hyperlink ref="G246" r:id="rId119"/>
    <hyperlink ref="G247" r:id="rId120"/>
    <hyperlink ref="G248" r:id="rId121"/>
    <hyperlink ref="G249" r:id="rId122"/>
    <hyperlink ref="G250" r:id="rId123"/>
    <hyperlink ref="G251" r:id="rId124"/>
    <hyperlink ref="G252" r:id="rId125"/>
    <hyperlink ref="G253" r:id="rId126"/>
    <hyperlink ref="G254" r:id="rId127"/>
    <hyperlink ref="G255" r:id="rId128"/>
    <hyperlink ref="H255" r:id="rId129"/>
    <hyperlink ref="G256" r:id="rId130"/>
    <hyperlink ref="G257" r:id="rId131"/>
    <hyperlink ref="G258" r:id="rId132"/>
    <hyperlink ref="G259" r:id="rId133"/>
    <hyperlink ref="G260" r:id="rId134"/>
    <hyperlink ref="G261" r:id="rId135"/>
    <hyperlink ref="G262" r:id="rId136"/>
    <hyperlink ref="G263" r:id="rId137"/>
    <hyperlink ref="G264" r:id="rId138"/>
    <hyperlink ref="G265" r:id="rId139"/>
    <hyperlink ref="G266" r:id="rId140"/>
    <hyperlink ref="G267" r:id="rId141"/>
    <hyperlink ref="G268" r:id="rId142"/>
    <hyperlink ref="G269" r:id="rId143"/>
    <hyperlink ref="G270" r:id="rId144"/>
    <hyperlink ref="G271" r:id="rId145"/>
    <hyperlink ref="G272" r:id="rId146"/>
    <hyperlink ref="G273" r:id="rId147"/>
    <hyperlink ref="G274" r:id="rId148"/>
    <hyperlink ref="G275" r:id="rId149"/>
    <hyperlink ref="G276" r:id="rId150"/>
    <hyperlink ref="G277" r:id="rId151"/>
    <hyperlink ref="G278" r:id="rId152"/>
    <hyperlink ref="G279" r:id="rId153"/>
    <hyperlink ref="G280" r:id="rId154"/>
    <hyperlink ref="H280" r:id="rId155"/>
    <hyperlink ref="G281" r:id="rId156"/>
    <hyperlink ref="G282" r:id="rId157"/>
    <hyperlink ref="G283" r:id="rId158"/>
    <hyperlink ref="G284" r:id="rId159"/>
    <hyperlink ref="G285" r:id="rId160"/>
    <hyperlink ref="G286" r:id="rId161"/>
    <hyperlink ref="G287" r:id="rId162"/>
    <hyperlink ref="G288" r:id="rId163"/>
    <hyperlink ref="G289" r:id="rId164"/>
    <hyperlink ref="G290" r:id="rId165"/>
    <hyperlink ref="G291" r:id="rId166"/>
    <hyperlink ref="G292" r:id="rId167"/>
    <hyperlink ref="G293" r:id="rId168"/>
    <hyperlink ref="G294" r:id="rId169"/>
    <hyperlink ref="G295" r:id="rId170"/>
    <hyperlink ref="G296" r:id="rId171"/>
    <hyperlink ref="G297" r:id="rId172"/>
    <hyperlink ref="G298" r:id="rId173"/>
    <hyperlink ref="G299" r:id="rId174"/>
    <hyperlink ref="G300" r:id="rId175"/>
    <hyperlink ref="G301" r:id="rId176"/>
    <hyperlink ref="G302" r:id="rId177"/>
    <hyperlink ref="G303" r:id="rId178"/>
    <hyperlink ref="G304" r:id="rId179"/>
    <hyperlink ref="H304" r:id="rId180"/>
    <hyperlink ref="G305" r:id="rId181"/>
    <hyperlink ref="G306" r:id="rId182"/>
    <hyperlink ref="G307" r:id="rId183"/>
    <hyperlink ref="G308" r:id="rId184"/>
    <hyperlink ref="G309" r:id="rId185"/>
    <hyperlink ref="G310" r:id="rId186"/>
    <hyperlink ref="G311" r:id="rId187"/>
    <hyperlink ref="G312" r:id="rId188"/>
    <hyperlink ref="G313" r:id="rId189"/>
    <hyperlink ref="G314" r:id="rId190"/>
    <hyperlink ref="G315" r:id="rId191"/>
    <hyperlink ref="G316" r:id="rId192"/>
    <hyperlink ref="G317" r:id="rId193"/>
    <hyperlink ref="G318" r:id="rId194"/>
    <hyperlink ref="G319" r:id="rId195"/>
    <hyperlink ref="G320" r:id="rId196"/>
    <hyperlink ref="G321" r:id="rId197"/>
    <hyperlink ref="G322" r:id="rId198"/>
    <hyperlink ref="G323" r:id="rId199"/>
    <hyperlink ref="G324" r:id="rId200"/>
    <hyperlink ref="G325" r:id="rId201"/>
    <hyperlink ref="G326" r:id="rId202"/>
    <hyperlink ref="H326" r:id="rId203"/>
    <hyperlink ref="G327" r:id="rId204"/>
    <hyperlink ref="G328" r:id="rId205"/>
    <hyperlink ref="G329" r:id="rId206"/>
    <hyperlink ref="G330" r:id="rId207"/>
    <hyperlink ref="G331" r:id="rId208"/>
    <hyperlink ref="G332" r:id="rId209"/>
    <hyperlink ref="H332" r:id="rId210"/>
    <hyperlink ref="G333" r:id="rId211"/>
    <hyperlink ref="G334" r:id="rId212"/>
    <hyperlink ref="G335" r:id="rId213"/>
    <hyperlink ref="G336" r:id="rId214"/>
    <hyperlink ref="G337" r:id="rId215"/>
    <hyperlink ref="G338" r:id="rId216"/>
    <hyperlink ref="J338" r:id="rId217"/>
    <hyperlink ref="G339" r:id="rId218"/>
    <hyperlink ref="G340" r:id="rId219"/>
    <hyperlink ref="G341" r:id="rId220"/>
    <hyperlink ref="G342" r:id="rId221"/>
    <hyperlink ref="G343" r:id="rId222"/>
    <hyperlink ref="H343" r:id="rId223"/>
    <hyperlink ref="G344" r:id="rId224"/>
    <hyperlink ref="G345" r:id="rId225"/>
    <hyperlink ref="G346" r:id="rId226"/>
    <hyperlink ref="G347" r:id="rId227"/>
    <hyperlink ref="G348" r:id="rId228"/>
    <hyperlink ref="H348" r:id="rId229"/>
    <hyperlink ref="G349" r:id="rId230"/>
    <hyperlink ref="H349" r:id="rId231"/>
    <hyperlink ref="G350" r:id="rId232"/>
    <hyperlink ref="G351" r:id="rId233"/>
    <hyperlink ref="G352" r:id="rId234"/>
    <hyperlink ref="G353" r:id="rId235"/>
    <hyperlink ref="G354" r:id="rId236"/>
    <hyperlink ref="G355" r:id="rId237"/>
    <hyperlink ref="G356" r:id="rId238"/>
    <hyperlink ref="G357" r:id="rId239"/>
    <hyperlink ref="G358" r:id="rId240"/>
    <hyperlink ref="G359" r:id="rId241"/>
    <hyperlink ref="G360" r:id="rId242"/>
    <hyperlink ref="G361" r:id="rId243"/>
    <hyperlink ref="G362" r:id="rId244"/>
    <hyperlink ref="G363" r:id="rId245"/>
    <hyperlink ref="G364" r:id="rId246"/>
    <hyperlink ref="G365" r:id="rId247"/>
    <hyperlink ref="G366" r:id="rId248"/>
    <hyperlink ref="G367" r:id="rId249"/>
    <hyperlink ref="G368" r:id="rId250"/>
    <hyperlink ref="H368" r:id="rId251"/>
    <hyperlink ref="G369" r:id="rId252"/>
    <hyperlink ref="G370" r:id="rId253"/>
    <hyperlink ref="G371" r:id="rId254"/>
    <hyperlink ref="G372" r:id="rId255"/>
    <hyperlink ref="G373" r:id="rId256"/>
    <hyperlink ref="G374" r:id="rId257"/>
    <hyperlink ref="G375" r:id="rId258"/>
    <hyperlink ref="H375" r:id="rId259"/>
    <hyperlink ref="G376" r:id="rId260"/>
    <hyperlink ref="G377" r:id="rId261"/>
    <hyperlink ref="G378" r:id="rId262"/>
    <hyperlink ref="G379" r:id="rId263"/>
    <hyperlink ref="G380" r:id="rId264"/>
    <hyperlink ref="G381" r:id="rId265"/>
    <hyperlink ref="G382" r:id="rId266"/>
    <hyperlink ref="H382" r:id="rId267"/>
    <hyperlink ref="G383" r:id="rId268"/>
    <hyperlink ref="G384" r:id="rId269"/>
    <hyperlink ref="G385" r:id="rId270"/>
    <hyperlink ref="G386" r:id="rId271"/>
    <hyperlink ref="G387" r:id="rId272"/>
    <hyperlink ref="G388" r:id="rId273"/>
    <hyperlink ref="G389" r:id="rId274"/>
    <hyperlink ref="G390" r:id="rId275"/>
    <hyperlink ref="H390" r:id="rId276"/>
    <hyperlink ref="G391" r:id="rId277"/>
    <hyperlink ref="G392" r:id="rId278"/>
    <hyperlink ref="G393" r:id="rId279"/>
    <hyperlink ref="G394" r:id="rId280"/>
    <hyperlink ref="G395" r:id="rId281"/>
    <hyperlink ref="G396" r:id="rId282"/>
    <hyperlink ref="G397" r:id="rId283"/>
    <hyperlink ref="G398" r:id="rId284"/>
    <hyperlink ref="G399" r:id="rId285"/>
    <hyperlink ref="G400" r:id="rId286"/>
    <hyperlink ref="G401" r:id="rId287"/>
    <hyperlink ref="G402" r:id="rId288"/>
    <hyperlink ref="G403" r:id="rId289"/>
    <hyperlink ref="G404" r:id="rId290"/>
    <hyperlink ref="G405" r:id="rId291"/>
    <hyperlink ref="G406" r:id="rId292"/>
    <hyperlink ref="G407" r:id="rId293"/>
    <hyperlink ref="G408" r:id="rId294"/>
    <hyperlink ref="G409" r:id="rId295"/>
    <hyperlink ref="G410" r:id="rId296"/>
    <hyperlink ref="G411" r:id="rId297"/>
    <hyperlink ref="G412" r:id="rId298"/>
    <hyperlink ref="G413" r:id="rId299"/>
    <hyperlink ref="G414" r:id="rId300"/>
    <hyperlink ref="G415" r:id="rId301"/>
    <hyperlink ref="G416" r:id="rId302"/>
    <hyperlink ref="G417" r:id="rId303"/>
    <hyperlink ref="G418" r:id="rId304"/>
    <hyperlink ref="G419" r:id="rId305"/>
    <hyperlink ref="G420" r:id="rId306"/>
    <hyperlink ref="G421" r:id="rId307"/>
    <hyperlink ref="G422" r:id="rId308"/>
    <hyperlink ref="G423" r:id="rId309"/>
    <hyperlink ref="G424" r:id="rId310"/>
    <hyperlink ref="G425" r:id="rId311"/>
    <hyperlink ref="G426" r:id="rId312"/>
    <hyperlink ref="G427" r:id="rId313"/>
    <hyperlink ref="G428" r:id="rId314"/>
    <hyperlink ref="G429" r:id="rId315"/>
    <hyperlink ref="G430" r:id="rId316"/>
    <hyperlink ref="G431" r:id="rId317"/>
    <hyperlink ref="G432" r:id="rId318"/>
    <hyperlink ref="G433" r:id="rId319"/>
    <hyperlink ref="G434" r:id="rId320"/>
    <hyperlink ref="G435" r:id="rId321"/>
    <hyperlink ref="G436" r:id="rId322"/>
    <hyperlink ref="G437" r:id="rId323"/>
    <hyperlink ref="G438" r:id="rId324"/>
    <hyperlink ref="G439" r:id="rId325"/>
    <hyperlink ref="G440" r:id="rId326"/>
    <hyperlink ref="G441" r:id="rId327"/>
    <hyperlink ref="G442" r:id="rId328"/>
    <hyperlink ref="G443" r:id="rId329"/>
    <hyperlink ref="G444" r:id="rId330"/>
    <hyperlink ref="G445" r:id="rId331"/>
    <hyperlink ref="G446" r:id="rId332"/>
    <hyperlink ref="G447" r:id="rId333"/>
    <hyperlink ref="G448" r:id="rId334"/>
    <hyperlink ref="G449" r:id="rId335"/>
    <hyperlink ref="G450" r:id="rId336"/>
    <hyperlink ref="G451" r:id="rId337"/>
    <hyperlink ref="G452" r:id="rId338"/>
    <hyperlink ref="G453" r:id="rId339"/>
    <hyperlink ref="G454" r:id="rId340"/>
    <hyperlink ref="G455" r:id="rId341"/>
    <hyperlink ref="G456" r:id="rId342"/>
    <hyperlink ref="G457" r:id="rId343"/>
    <hyperlink ref="G458" r:id="rId344"/>
    <hyperlink ref="G459" r:id="rId345"/>
    <hyperlink ref="G460" r:id="rId346"/>
    <hyperlink ref="G461" r:id="rId347"/>
    <hyperlink ref="G462" r:id="rId348"/>
    <hyperlink ref="G463" r:id="rId349"/>
    <hyperlink ref="J464" r:id="rId350"/>
    <hyperlink ref="G465" r:id="rId351"/>
    <hyperlink ref="G466" r:id="rId352"/>
    <hyperlink ref="G467" r:id="rId353"/>
    <hyperlink ref="G468" r:id="rId354"/>
    <hyperlink ref="G469" r:id="rId355"/>
    <hyperlink ref="G470" r:id="rId356"/>
    <hyperlink ref="G471" r:id="rId357"/>
    <hyperlink ref="G472" r:id="rId358"/>
    <hyperlink ref="G473" r:id="rId359"/>
    <hyperlink ref="G474" r:id="rId360"/>
    <hyperlink ref="G475" r:id="rId361"/>
    <hyperlink ref="G476" r:id="rId362"/>
    <hyperlink ref="G477" r:id="rId363"/>
    <hyperlink ref="G478" r:id="rId364"/>
    <hyperlink ref="G479" r:id="rId365"/>
    <hyperlink ref="G480" r:id="rId366"/>
    <hyperlink ref="J480" r:id="rId367"/>
    <hyperlink ref="G481" r:id="rId368"/>
    <hyperlink ref="G482" r:id="rId369"/>
    <hyperlink ref="G483" r:id="rId370"/>
    <hyperlink ref="G484" r:id="rId371"/>
    <hyperlink ref="G485" r:id="rId372"/>
    <hyperlink ref="G486" r:id="rId373"/>
    <hyperlink ref="G487" r:id="rId374"/>
    <hyperlink ref="G488" r:id="rId375"/>
    <hyperlink ref="G489" r:id="rId376"/>
    <hyperlink ref="G490" r:id="rId377"/>
    <hyperlink ref="G491" r:id="rId378"/>
    <hyperlink ref="G492" r:id="rId379"/>
    <hyperlink ref="G493" r:id="rId380"/>
    <hyperlink ref="G494" r:id="rId381"/>
    <hyperlink ref="G495" r:id="rId382"/>
    <hyperlink ref="G496" r:id="rId383"/>
    <hyperlink ref="G497" r:id="rId384"/>
    <hyperlink ref="G498" r:id="rId385"/>
    <hyperlink ref="G499" r:id="rId386"/>
    <hyperlink ref="G500" r:id="rId387"/>
    <hyperlink ref="G501" r:id="rId388"/>
    <hyperlink ref="G502" r:id="rId389"/>
    <hyperlink ref="G503" r:id="rId390"/>
    <hyperlink ref="G504" r:id="rId391"/>
    <hyperlink ref="G505" r:id="rId392"/>
    <hyperlink ref="G506" r:id="rId393"/>
    <hyperlink ref="G507" r:id="rId394"/>
    <hyperlink ref="G508" r:id="rId395"/>
    <hyperlink ref="G509" r:id="rId396"/>
    <hyperlink ref="G511" r:id="rId397"/>
    <hyperlink ref="G512" r:id="rId398"/>
    <hyperlink ref="G513" r:id="rId399"/>
    <hyperlink ref="G514" r:id="rId400"/>
    <hyperlink ref="G515" r:id="rId401"/>
    <hyperlink ref="G516" r:id="rId402"/>
    <hyperlink ref="G517" r:id="rId403"/>
    <hyperlink ref="G518" r:id="rId404"/>
    <hyperlink ref="G519" r:id="rId405"/>
    <hyperlink ref="G520" r:id="rId406"/>
    <hyperlink ref="G521" r:id="rId407"/>
    <hyperlink ref="G522" r:id="rId408"/>
    <hyperlink ref="G523" r:id="rId409"/>
    <hyperlink ref="G524" r:id="rId410"/>
    <hyperlink ref="G525" r:id="rId411"/>
    <hyperlink ref="G526" r:id="rId412"/>
    <hyperlink ref="G527" r:id="rId413"/>
    <hyperlink ref="G528" r:id="rId414"/>
    <hyperlink ref="G529" r:id="rId415"/>
    <hyperlink ref="G530" r:id="rId416"/>
    <hyperlink ref="G531" r:id="rId417"/>
    <hyperlink ref="G532" r:id="rId418"/>
    <hyperlink ref="G533" r:id="rId419"/>
    <hyperlink ref="G534" r:id="rId420"/>
    <hyperlink ref="G535" r:id="rId421"/>
    <hyperlink ref="G536" r:id="rId422"/>
    <hyperlink ref="G537" r:id="rId423"/>
    <hyperlink ref="G538" r:id="rId424"/>
    <hyperlink ref="G539" r:id="rId425"/>
    <hyperlink ref="G540" r:id="rId426"/>
    <hyperlink ref="G541" r:id="rId427"/>
    <hyperlink ref="G542" r:id="rId428"/>
    <hyperlink ref="G543" r:id="rId429"/>
    <hyperlink ref="G544" r:id="rId430"/>
    <hyperlink ref="G545" r:id="rId431"/>
    <hyperlink ref="G546" r:id="rId432"/>
    <hyperlink ref="G547" r:id="rId433"/>
    <hyperlink ref="G548" r:id="rId434"/>
    <hyperlink ref="G549" r:id="rId435"/>
    <hyperlink ref="G550" r:id="rId436"/>
    <hyperlink ref="G551" r:id="rId437"/>
    <hyperlink ref="G552" r:id="rId438"/>
    <hyperlink ref="G553" r:id="rId439"/>
    <hyperlink ref="G554" r:id="rId440"/>
    <hyperlink ref="G555" r:id="rId441"/>
    <hyperlink ref="G556" r:id="rId442"/>
    <hyperlink ref="G557" r:id="rId443"/>
    <hyperlink ref="G558" r:id="rId444"/>
    <hyperlink ref="G559" r:id="rId445"/>
    <hyperlink ref="G560" r:id="rId446"/>
    <hyperlink ref="G561" r:id="rId447"/>
    <hyperlink ref="G562" r:id="rId448"/>
    <hyperlink ref="G563" r:id="rId449"/>
    <hyperlink ref="G564" r:id="rId450"/>
    <hyperlink ref="G565" r:id="rId451"/>
    <hyperlink ref="G566" r:id="rId452"/>
    <hyperlink ref="G567" r:id="rId453"/>
    <hyperlink ref="G568" r:id="rId454"/>
    <hyperlink ref="G569" r:id="rId455"/>
    <hyperlink ref="G570" r:id="rId456"/>
    <hyperlink ref="G571" r:id="rId457"/>
    <hyperlink ref="G572" r:id="rId458"/>
    <hyperlink ref="G573" r:id="rId459"/>
    <hyperlink ref="G574" r:id="rId460"/>
    <hyperlink ref="G575" r:id="rId461"/>
    <hyperlink ref="G576" r:id="rId462"/>
    <hyperlink ref="J576" r:id="rId463"/>
    <hyperlink ref="G577" r:id="rId464"/>
    <hyperlink ref="G578" r:id="rId465"/>
    <hyperlink ref="G579" r:id="rId466"/>
    <hyperlink ref="G580" r:id="rId467"/>
    <hyperlink ref="G581" r:id="rId468"/>
    <hyperlink ref="G582" r:id="rId469"/>
    <hyperlink ref="G583" r:id="rId470"/>
    <hyperlink ref="G584" r:id="rId471"/>
    <hyperlink ref="G585" r:id="rId472"/>
    <hyperlink ref="G586" r:id="rId473"/>
    <hyperlink ref="G587" r:id="rId474"/>
    <hyperlink ref="G588" r:id="rId475"/>
    <hyperlink ref="G589" r:id="rId476"/>
    <hyperlink ref="G590" r:id="rId477"/>
    <hyperlink ref="G591" r:id="rId478"/>
    <hyperlink ref="G592" r:id="rId479"/>
    <hyperlink ref="G593" r:id="rId480"/>
    <hyperlink ref="J593" r:id="rId481"/>
    <hyperlink ref="G594" r:id="rId482"/>
    <hyperlink ref="G595" r:id="rId483"/>
    <hyperlink ref="G596" r:id="rId484"/>
    <hyperlink ref="G597" r:id="rId485"/>
    <hyperlink ref="G598" r:id="rId486"/>
    <hyperlink ref="G599" r:id="rId487"/>
    <hyperlink ref="G600" r:id="rId488"/>
    <hyperlink ref="G601" r:id="rId489"/>
    <hyperlink ref="G602" r:id="rId490"/>
    <hyperlink ref="G603" r:id="rId491"/>
    <hyperlink ref="G604" r:id="rId492"/>
    <hyperlink ref="G605" r:id="rId493"/>
    <hyperlink ref="G606" r:id="rId494"/>
    <hyperlink ref="G607" r:id="rId495"/>
    <hyperlink ref="G608" r:id="rId496"/>
    <hyperlink ref="G609" r:id="rId497"/>
    <hyperlink ref="G610" r:id="rId498"/>
    <hyperlink ref="G611" r:id="rId499"/>
    <hyperlink ref="G612" r:id="rId500"/>
    <hyperlink ref="G613" r:id="rId501"/>
    <hyperlink ref="G614" r:id="rId502"/>
    <hyperlink ref="G615" r:id="rId503"/>
    <hyperlink ref="G616" r:id="rId504"/>
    <hyperlink ref="G617" r:id="rId505"/>
    <hyperlink ref="G618" r:id="rId506"/>
    <hyperlink ref="G619" r:id="rId507"/>
    <hyperlink ref="G620" r:id="rId508"/>
    <hyperlink ref="G621" r:id="rId509"/>
    <hyperlink ref="G622" r:id="rId510"/>
    <hyperlink ref="G623" r:id="rId511"/>
    <hyperlink ref="G624" r:id="rId512"/>
    <hyperlink ref="G625" r:id="rId513"/>
    <hyperlink ref="G626" r:id="rId514"/>
    <hyperlink ref="G627" r:id="rId515"/>
    <hyperlink ref="G628" r:id="rId516"/>
    <hyperlink ref="G629" r:id="rId517"/>
    <hyperlink ref="G630" r:id="rId518"/>
    <hyperlink ref="G631" r:id="rId519"/>
    <hyperlink ref="G632" r:id="rId520"/>
    <hyperlink ref="G633" r:id="rId521"/>
    <hyperlink ref="G634" r:id="rId522"/>
    <hyperlink ref="G635" r:id="rId523"/>
    <hyperlink ref="G636" r:id="rId524"/>
    <hyperlink ref="G637" r:id="rId525"/>
    <hyperlink ref="G638" r:id="rId526"/>
    <hyperlink ref="G639" r:id="rId527"/>
    <hyperlink ref="G640" r:id="rId528"/>
    <hyperlink ref="G641" r:id="rId529"/>
    <hyperlink ref="G642" r:id="rId530"/>
    <hyperlink ref="G643" r:id="rId531"/>
    <hyperlink ref="G644" r:id="rId532"/>
    <hyperlink ref="G645" r:id="rId533"/>
    <hyperlink ref="G646" r:id="rId534"/>
    <hyperlink ref="G647" r:id="rId535"/>
    <hyperlink ref="G648" r:id="rId536"/>
    <hyperlink ref="G649" r:id="rId537"/>
    <hyperlink ref="G650" r:id="rId538"/>
    <hyperlink ref="G651" r:id="rId539"/>
    <hyperlink ref="G652" r:id="rId540"/>
    <hyperlink ref="G653" r:id="rId541"/>
    <hyperlink ref="G654" r:id="rId542"/>
    <hyperlink ref="G655" r:id="rId543"/>
    <hyperlink ref="G656" r:id="rId544"/>
    <hyperlink ref="G657" r:id="rId545"/>
    <hyperlink ref="G658" r:id="rId546"/>
    <hyperlink ref="G659" r:id="rId547"/>
    <hyperlink ref="G660" r:id="rId548"/>
    <hyperlink ref="G661" r:id="rId549"/>
    <hyperlink ref="G662" r:id="rId550"/>
    <hyperlink ref="G663" r:id="rId551"/>
    <hyperlink ref="G664" r:id="rId552"/>
    <hyperlink ref="G665" r:id="rId553"/>
    <hyperlink ref="G666" r:id="rId554"/>
    <hyperlink ref="G667" r:id="rId555"/>
    <hyperlink ref="G668" r:id="rId556"/>
    <hyperlink ref="G669" r:id="rId557"/>
    <hyperlink ref="G670" r:id="rId558"/>
    <hyperlink ref="G671" r:id="rId559"/>
    <hyperlink ref="G672" r:id="rId560"/>
    <hyperlink ref="G673" r:id="rId561"/>
    <hyperlink ref="G674" r:id="rId562"/>
    <hyperlink ref="G675" r:id="rId563"/>
    <hyperlink ref="G676" r:id="rId564"/>
    <hyperlink ref="G677" r:id="rId565"/>
    <hyperlink ref="G678" r:id="rId566"/>
    <hyperlink ref="G679" r:id="rId567"/>
    <hyperlink ref="G680" r:id="rId568"/>
    <hyperlink ref="G681" r:id="rId569"/>
    <hyperlink ref="G682" r:id="rId570"/>
    <hyperlink ref="G683" r:id="rId571"/>
    <hyperlink ref="G684" r:id="rId572"/>
    <hyperlink ref="G685" r:id="rId573"/>
    <hyperlink ref="G686" r:id="rId574"/>
    <hyperlink ref="G687" r:id="rId575"/>
    <hyperlink ref="G688" r:id="rId576"/>
    <hyperlink ref="G689" r:id="rId577"/>
    <hyperlink ref="G690" r:id="rId578"/>
    <hyperlink ref="G691" r:id="rId579"/>
    <hyperlink ref="G692" r:id="rId580"/>
    <hyperlink ref="G693" r:id="rId581"/>
    <hyperlink ref="G694" r:id="rId582"/>
    <hyperlink ref="G695" r:id="rId583"/>
    <hyperlink ref="G696" r:id="rId584"/>
    <hyperlink ref="G697" r:id="rId585"/>
    <hyperlink ref="G698" r:id="rId586"/>
    <hyperlink ref="G699" r:id="rId587"/>
    <hyperlink ref="G700" r:id="rId588"/>
    <hyperlink ref="G701" r:id="rId589"/>
    <hyperlink ref="G702" r:id="rId590"/>
    <hyperlink ref="G703" r:id="rId591"/>
    <hyperlink ref="G704" r:id="rId592"/>
    <hyperlink ref="G705" r:id="rId593"/>
    <hyperlink ref="G706" r:id="rId594"/>
    <hyperlink ref="G707" r:id="rId595"/>
    <hyperlink ref="G708" r:id="rId596"/>
    <hyperlink ref="G709" r:id="rId597"/>
    <hyperlink ref="G710" r:id="rId598"/>
    <hyperlink ref="G711" r:id="rId599"/>
    <hyperlink ref="G712" r:id="rId600"/>
    <hyperlink ref="G713" r:id="rId601"/>
    <hyperlink ref="G714" r:id="rId602"/>
    <hyperlink ref="G715" r:id="rId603"/>
    <hyperlink ref="G716" r:id="rId604"/>
    <hyperlink ref="G717" r:id="rId605"/>
    <hyperlink ref="G718" r:id="rId606"/>
    <hyperlink ref="G719" r:id="rId607"/>
    <hyperlink ref="G720" r:id="rId608"/>
    <hyperlink ref="G721" r:id="rId609"/>
    <hyperlink ref="G722" r:id="rId610"/>
    <hyperlink ref="G723" r:id="rId611"/>
    <hyperlink ref="G724" r:id="rId612"/>
    <hyperlink ref="G725" r:id="rId613"/>
    <hyperlink ref="G726" r:id="rId614"/>
    <hyperlink ref="G727" r:id="rId615"/>
    <hyperlink ref="G728" r:id="rId616"/>
    <hyperlink ref="G729" r:id="rId617"/>
    <hyperlink ref="G730" r:id="rId618"/>
    <hyperlink ref="G731" r:id="rId619"/>
    <hyperlink ref="G732" r:id="rId620"/>
    <hyperlink ref="G733" r:id="rId621"/>
    <hyperlink ref="G734" r:id="rId622"/>
    <hyperlink ref="G735" r:id="rId623"/>
    <hyperlink ref="G736" r:id="rId624"/>
    <hyperlink ref="G737" r:id="rId625"/>
    <hyperlink ref="G738" r:id="rId626"/>
    <hyperlink ref="G739" r:id="rId627"/>
    <hyperlink ref="G740" r:id="rId628"/>
    <hyperlink ref="G741" r:id="rId629"/>
    <hyperlink ref="G742" r:id="rId630"/>
    <hyperlink ref="G743" r:id="rId631"/>
    <hyperlink ref="G744" r:id="rId632"/>
    <hyperlink ref="G745" r:id="rId633"/>
    <hyperlink ref="G746" r:id="rId634"/>
    <hyperlink ref="G747" r:id="rId635"/>
    <hyperlink ref="G748" r:id="rId636"/>
    <hyperlink ref="G749" r:id="rId637"/>
    <hyperlink ref="G750" r:id="rId638"/>
    <hyperlink ref="G751" r:id="rId639"/>
    <hyperlink ref="G752" r:id="rId640"/>
    <hyperlink ref="G753" r:id="rId641"/>
    <hyperlink ref="G754" r:id="rId642"/>
    <hyperlink ref="G755" r:id="rId643"/>
    <hyperlink ref="G756" r:id="rId644"/>
    <hyperlink ref="G757" r:id="rId645"/>
    <hyperlink ref="G758" r:id="rId646"/>
    <hyperlink ref="G759" r:id="rId647"/>
    <hyperlink ref="G760" r:id="rId648"/>
    <hyperlink ref="G761" r:id="rId649"/>
    <hyperlink ref="G762" r:id="rId650"/>
    <hyperlink ref="G763" r:id="rId651"/>
    <hyperlink ref="G764" r:id="rId652"/>
    <hyperlink ref="G765" r:id="rId653"/>
    <hyperlink ref="G766" r:id="rId654"/>
    <hyperlink ref="G767" r:id="rId655"/>
    <hyperlink ref="G768" r:id="rId656"/>
    <hyperlink ref="G769" r:id="rId657"/>
    <hyperlink ref="G770" r:id="rId658"/>
    <hyperlink ref="G771" r:id="rId659"/>
    <hyperlink ref="G772" r:id="rId660"/>
    <hyperlink ref="G773" r:id="rId661"/>
    <hyperlink ref="G774" r:id="rId662"/>
    <hyperlink ref="G775" r:id="rId663"/>
    <hyperlink ref="G776" r:id="rId664"/>
    <hyperlink ref="G777" r:id="rId665"/>
    <hyperlink ref="G778" r:id="rId666"/>
    <hyperlink ref="G779" r:id="rId667"/>
    <hyperlink ref="G780" r:id="rId668"/>
    <hyperlink ref="G781" r:id="rId669"/>
    <hyperlink ref="G782" r:id="rId670"/>
    <hyperlink ref="G783" r:id="rId671"/>
    <hyperlink ref="G784" r:id="rId672"/>
    <hyperlink ref="G785" r:id="rId673"/>
    <hyperlink ref="G786" r:id="rId674"/>
    <hyperlink ref="G787" r:id="rId675"/>
    <hyperlink ref="G788" r:id="rId676"/>
    <hyperlink ref="G789" r:id="rId677"/>
    <hyperlink ref="G790" r:id="rId678"/>
    <hyperlink ref="G791" r:id="rId679"/>
    <hyperlink ref="G792" r:id="rId680"/>
    <hyperlink ref="G793" r:id="rId681"/>
    <hyperlink ref="G794" r:id="rId682"/>
    <hyperlink ref="G795" r:id="rId683"/>
    <hyperlink ref="G796" r:id="rId684"/>
    <hyperlink ref="G797" r:id="rId685"/>
    <hyperlink ref="G798" r:id="rId686"/>
    <hyperlink ref="G799" r:id="rId687"/>
    <hyperlink ref="G800" r:id="rId688"/>
    <hyperlink ref="G801" r:id="rId689"/>
    <hyperlink ref="G802" r:id="rId690"/>
    <hyperlink ref="G803" r:id="rId691"/>
    <hyperlink ref="G804" r:id="rId692"/>
    <hyperlink ref="G805" r:id="rId693"/>
    <hyperlink ref="G806" r:id="rId694"/>
    <hyperlink ref="G807" r:id="rId695"/>
    <hyperlink ref="G808" r:id="rId696"/>
    <hyperlink ref="G809" r:id="rId697"/>
    <hyperlink ref="G810" r:id="rId698"/>
    <hyperlink ref="G811" r:id="rId699"/>
    <hyperlink ref="G812" r:id="rId700"/>
    <hyperlink ref="G813" r:id="rId701"/>
    <hyperlink ref="G814" r:id="rId702"/>
    <hyperlink ref="G815" r:id="rId703"/>
    <hyperlink ref="G816" r:id="rId704"/>
    <hyperlink ref="G817" r:id="rId705"/>
    <hyperlink ref="G818" r:id="rId706"/>
    <hyperlink ref="G819" r:id="rId707"/>
    <hyperlink ref="G820" r:id="rId708"/>
    <hyperlink ref="G821" r:id="rId709"/>
    <hyperlink ref="G822" r:id="rId710"/>
    <hyperlink ref="G823" r:id="rId711"/>
    <hyperlink ref="G824" r:id="rId712"/>
    <hyperlink ref="G825" r:id="rId713"/>
    <hyperlink ref="G826" r:id="rId714"/>
    <hyperlink ref="G827" r:id="rId715"/>
    <hyperlink ref="G828" r:id="rId716"/>
    <hyperlink ref="G829" r:id="rId717"/>
    <hyperlink ref="G830" r:id="rId718"/>
    <hyperlink ref="G831" r:id="rId719"/>
    <hyperlink ref="G832" r:id="rId720"/>
    <hyperlink ref="G833" r:id="rId721"/>
    <hyperlink ref="G834" r:id="rId722"/>
    <hyperlink ref="G835" r:id="rId723"/>
    <hyperlink ref="G836" r:id="rId724"/>
    <hyperlink ref="G837" r:id="rId725"/>
    <hyperlink ref="G838" r:id="rId726"/>
    <hyperlink ref="G839" r:id="rId727"/>
    <hyperlink ref="G840" r:id="rId728"/>
    <hyperlink ref="G841" r:id="rId729"/>
    <hyperlink ref="G842" r:id="rId730"/>
    <hyperlink ref="G843" r:id="rId731"/>
    <hyperlink ref="G845" r:id="rId732"/>
    <hyperlink ref="G846" r:id="rId733"/>
    <hyperlink ref="G847" r:id="rId734"/>
    <hyperlink ref="G848" r:id="rId735"/>
    <hyperlink ref="G849" r:id="rId736"/>
    <hyperlink ref="G850" r:id="rId737"/>
    <hyperlink ref="G851" r:id="rId738"/>
    <hyperlink ref="G852" r:id="rId739"/>
    <hyperlink ref="G853" r:id="rId740"/>
    <hyperlink ref="G854" r:id="rId741"/>
    <hyperlink ref="G855" r:id="rId742"/>
    <hyperlink ref="G856" r:id="rId743"/>
    <hyperlink ref="G857" r:id="rId744"/>
    <hyperlink ref="G858" r:id="rId745"/>
    <hyperlink ref="G859" r:id="rId746"/>
    <hyperlink ref="G860" r:id="rId747"/>
    <hyperlink ref="G861" r:id="rId748"/>
    <hyperlink ref="G862" r:id="rId749"/>
    <hyperlink ref="G863" r:id="rId750"/>
    <hyperlink ref="G864" r:id="rId751"/>
    <hyperlink ref="G865" r:id="rId752"/>
    <hyperlink ref="G866" r:id="rId753"/>
    <hyperlink ref="G867" r:id="rId754"/>
    <hyperlink ref="G868" r:id="rId755"/>
    <hyperlink ref="G869" r:id="rId756"/>
    <hyperlink ref="G870" r:id="rId757"/>
    <hyperlink ref="G871" r:id="rId758"/>
    <hyperlink ref="G872" r:id="rId759"/>
    <hyperlink ref="G873" r:id="rId760"/>
    <hyperlink ref="G874" r:id="rId761"/>
    <hyperlink ref="G875" r:id="rId762"/>
    <hyperlink ref="G876" r:id="rId763"/>
    <hyperlink ref="G877" r:id="rId764"/>
    <hyperlink ref="G878" r:id="rId765"/>
    <hyperlink ref="G879" r:id="rId766"/>
    <hyperlink ref="G880" r:id="rId767"/>
    <hyperlink ref="G881" r:id="rId768"/>
    <hyperlink ref="G882" r:id="rId769"/>
    <hyperlink ref="G883" r:id="rId770"/>
    <hyperlink ref="G884" r:id="rId771"/>
    <hyperlink ref="G885" r:id="rId772"/>
    <hyperlink ref="G886" r:id="rId773"/>
    <hyperlink ref="G887" r:id="rId774"/>
    <hyperlink ref="G888" r:id="rId775"/>
    <hyperlink ref="G889" r:id="rId776"/>
    <hyperlink ref="G890" r:id="rId777"/>
    <hyperlink ref="G891" r:id="rId778"/>
    <hyperlink ref="G892" r:id="rId779"/>
    <hyperlink ref="G893" r:id="rId780"/>
    <hyperlink ref="G894" r:id="rId781"/>
    <hyperlink ref="G895" r:id="rId782"/>
    <hyperlink ref="G896" r:id="rId783"/>
    <hyperlink ref="G897" r:id="rId784"/>
    <hyperlink ref="G898" r:id="rId785"/>
    <hyperlink ref="G899" r:id="rId786"/>
    <hyperlink ref="G900" r:id="rId787"/>
    <hyperlink ref="G901" r:id="rId788"/>
    <hyperlink ref="G902" r:id="rId789"/>
    <hyperlink ref="G903" r:id="rId790"/>
    <hyperlink ref="G904" r:id="rId791"/>
    <hyperlink ref="G905" r:id="rId792"/>
    <hyperlink ref="G906" r:id="rId793"/>
    <hyperlink ref="G907" r:id="rId794"/>
    <hyperlink ref="G908" r:id="rId795"/>
    <hyperlink ref="G909" r:id="rId796"/>
    <hyperlink ref="G910" r:id="rId797"/>
    <hyperlink ref="G911" r:id="rId798"/>
    <hyperlink ref="G912" r:id="rId799"/>
    <hyperlink ref="G913" r:id="rId800"/>
    <hyperlink ref="G914" r:id="rId801"/>
    <hyperlink ref="G915" r:id="rId802"/>
    <hyperlink ref="G916" r:id="rId803"/>
    <hyperlink ref="G917" r:id="rId804"/>
    <hyperlink ref="G918" r:id="rId805"/>
    <hyperlink ref="G919" r:id="rId806"/>
    <hyperlink ref="G920" r:id="rId807"/>
    <hyperlink ref="G921" r:id="rId808"/>
    <hyperlink ref="G922" r:id="rId809"/>
    <hyperlink ref="G923" r:id="rId810"/>
    <hyperlink ref="G924" r:id="rId811"/>
    <hyperlink ref="G925" r:id="rId812"/>
    <hyperlink ref="G926" r:id="rId813"/>
    <hyperlink ref="G927" r:id="rId814"/>
    <hyperlink ref="G928" r:id="rId815"/>
    <hyperlink ref="G929" r:id="rId816"/>
    <hyperlink ref="G930" r:id="rId817"/>
    <hyperlink ref="G931" r:id="rId818"/>
    <hyperlink ref="G932" r:id="rId819"/>
    <hyperlink ref="G933" r:id="rId820"/>
    <hyperlink ref="G934" r:id="rId821"/>
    <hyperlink ref="G935" r:id="rId822"/>
    <hyperlink ref="G936" r:id="rId823"/>
    <hyperlink ref="G937" r:id="rId824"/>
    <hyperlink ref="G938" r:id="rId825"/>
    <hyperlink ref="G939" r:id="rId826"/>
    <hyperlink ref="G940" r:id="rId827"/>
    <hyperlink ref="G941" r:id="rId828"/>
    <hyperlink ref="G942" r:id="rId829"/>
    <hyperlink ref="G943" r:id="rId830"/>
    <hyperlink ref="G944" r:id="rId831"/>
    <hyperlink ref="G945" r:id="rId832"/>
    <hyperlink ref="G946" r:id="rId833"/>
    <hyperlink ref="G947" r:id="rId834"/>
    <hyperlink ref="G948" r:id="rId835"/>
    <hyperlink ref="G949" r:id="rId836"/>
    <hyperlink ref="G950" r:id="rId837"/>
    <hyperlink ref="G951" r:id="rId838"/>
    <hyperlink ref="G952" r:id="rId839"/>
    <hyperlink ref="G953" r:id="rId840"/>
    <hyperlink ref="G954" r:id="rId841"/>
    <hyperlink ref="G955" r:id="rId842"/>
    <hyperlink ref="G956" r:id="rId843"/>
    <hyperlink ref="G957" r:id="rId844"/>
    <hyperlink ref="G958" r:id="rId845"/>
    <hyperlink ref="G959" r:id="rId846"/>
    <hyperlink ref="G960" r:id="rId847"/>
    <hyperlink ref="G961" r:id="rId848"/>
    <hyperlink ref="G962" r:id="rId849"/>
    <hyperlink ref="G963" r:id="rId850"/>
    <hyperlink ref="G964" r:id="rId851"/>
    <hyperlink ref="G965" r:id="rId852"/>
    <hyperlink ref="G966" r:id="rId853"/>
    <hyperlink ref="G967" r:id="rId854"/>
    <hyperlink ref="G968" r:id="rId855"/>
    <hyperlink ref="G969" r:id="rId856"/>
    <hyperlink ref="G970" r:id="rId857"/>
    <hyperlink ref="G971" r:id="rId858"/>
    <hyperlink ref="G972" r:id="rId859"/>
    <hyperlink ref="G973" r:id="rId860"/>
    <hyperlink ref="G974" r:id="rId861"/>
    <hyperlink ref="G975" r:id="rId862"/>
    <hyperlink ref="G976" r:id="rId863"/>
    <hyperlink ref="G977" r:id="rId864"/>
    <hyperlink ref="G978" r:id="rId865"/>
    <hyperlink ref="G979" r:id="rId866"/>
    <hyperlink ref="G980" r:id="rId867"/>
    <hyperlink ref="G981" r:id="rId868"/>
    <hyperlink ref="G982" r:id="rId869"/>
    <hyperlink ref="G983" r:id="rId870"/>
    <hyperlink ref="G984" r:id="rId871"/>
    <hyperlink ref="G985" r:id="rId872"/>
    <hyperlink ref="G986" r:id="rId873" display="https://transparencia.mpuentealto.cl/doctos/2019/21146/985_CE_31036516.pdf"/>
    <hyperlink ref="G987" r:id="rId874" display="https://transparencia.mpuentealto.cl/doctos/2019/21146/986_CE_31036816.pdf"/>
    <hyperlink ref="G988" r:id="rId875" display="https://transparencia.mpuentealto.cl/doctos/2019/21146/987_CE_31037628.pdf"/>
    <hyperlink ref="G989" r:id="rId876" display="https://transparencia.mpuentealto.cl/doctos/2019/21146/988_CE_31037764.pdf"/>
    <hyperlink ref="G990" r:id="rId877" display="https://transparencia.mpuentealto.cl/doctos/2019/21146/989_CE_31040713.pdf"/>
    <hyperlink ref="G991" r:id="rId878"/>
    <hyperlink ref="G992" r:id="rId879" display="https://transparencia.mpuentealto.cl/doctos/2019/21146/991_CE_31051846.pdf"/>
    <hyperlink ref="G993" r:id="rId880" display="https://transparencia.mpuentealto.cl/doctos/2019/21146/992_CE_31051857.pdf"/>
    <hyperlink ref="G994" r:id="rId881" display="https://transparencia.mpuentealto.cl/doctos/2019/21146/993_CE_31057378.pdf"/>
    <hyperlink ref="G995" r:id="rId882" display="https://transparencia.mpuentealto.cl/doctos/2019/21146/994_CE_31057485.pdf"/>
    <hyperlink ref="G996" r:id="rId883" display="https://transparencia.mpuentealto.cl/doctos/2019/21146/995_CE_31058851.pdf"/>
    <hyperlink ref="G997" r:id="rId884" display="https://transparencia.mpuentealto.cl/doctos/2019/21146/996_CE_31058945.pdf"/>
    <hyperlink ref="G998" r:id="rId885" display="https://transparencia.mpuentealto.cl/doctos/2019/21146/997_CE_30984560.pdf"/>
    <hyperlink ref="G999" r:id="rId886" display="https://transparencia.mpuentealto.cl/doctos/2019/21146/998_CE_31062472.pdf"/>
    <hyperlink ref="G1000" r:id="rId887" display="https://transparencia.mpuentealto.cl/doctos/2019/21146/999_CE_31064249.pdf"/>
    <hyperlink ref="G1001" r:id="rId888" display="https://transparencia.mpuentealto.cl/doctos/2019/21146/1000_CE_31064283.pdf"/>
    <hyperlink ref="G1002" r:id="rId889" display="https://transparencia.mpuentealto.cl/doctos/2019/21146/1001_CE_31065588.pdf"/>
    <hyperlink ref="G1003" r:id="rId890" display="https://transparencia.mpuentealto.cl/doctos/2019/21146/1002_CE_31066403.pdf"/>
    <hyperlink ref="G1004" r:id="rId891" display="https://transparencia.mpuentealto.cl/doctos/2019/21146/1003_CE_31066933.pdf"/>
    <hyperlink ref="G1005" r:id="rId892"/>
    <hyperlink ref="G1006" r:id="rId893"/>
    <hyperlink ref="G1007" r:id="rId894" display="https://transparencia.mpuentealto.cl/doctos/2019/21146/1006_CE_31090782"/>
    <hyperlink ref="G1008" r:id="rId895" display="https://transparencia.mpuentealto.cl/doctos/2019/21146/1007_CE_31092554"/>
    <hyperlink ref="J1010" r:id="rId896"/>
    <hyperlink ref="G1009" r:id="rId897"/>
    <hyperlink ref="G1011" r:id="rId898"/>
    <hyperlink ref="G1012" r:id="rId899"/>
    <hyperlink ref="G1013" r:id="rId900" display="https://transparencia.mpuentealto.cl/doctos/2019/21146/1012_CE_31131516.pdf"/>
    <hyperlink ref="G1014" r:id="rId901" display="https://transparencia.mpuentealto.cl/doctos/2019/21146/1013_CE_31134447.pdf"/>
    <hyperlink ref="G1015" r:id="rId902" display="https://transparencia.mpuentealto.cl/doctos/2019/21146/1014_CE_31155187.pdf"/>
    <hyperlink ref="G1016" r:id="rId903" display="https://transparencia.mpuentealto.cl/doctos/2019/21146/1015_CE_31156214.pdf"/>
    <hyperlink ref="G1017" r:id="rId904" display="https://transparencia.mpuentealto.cl/doctos/2019/21146/1016_CE_31156637.pdf"/>
    <hyperlink ref="G1018" r:id="rId905" display="https://transparencia.mpuentealto.cl/doctos/2019/21146/1017_CE_31167917.pdf"/>
    <hyperlink ref="G1019" r:id="rId906" display="https://transparencia.mpuentealto.cl/doctos/2019/21146/1018_CE_31168173.pdf"/>
    <hyperlink ref="G1020" r:id="rId907"/>
    <hyperlink ref="G1021" r:id="rId908"/>
    <hyperlink ref="G1022" r:id="rId909"/>
    <hyperlink ref="G1023" r:id="rId910"/>
    <hyperlink ref="G1024" r:id="rId911"/>
    <hyperlink ref="G1025" r:id="rId912"/>
    <hyperlink ref="G1026" r:id="rId913"/>
    <hyperlink ref="G1027" r:id="rId914"/>
    <hyperlink ref="G1028" r:id="rId915"/>
    <hyperlink ref="G1029" r:id="rId916"/>
    <hyperlink ref="G1030" r:id="rId917"/>
    <hyperlink ref="G1031" r:id="rId918" display="https://transparencia.mpuentealto.cl/doctos/2019/21146/1030_CE_31244251.pdf"/>
    <hyperlink ref="G1032" r:id="rId919" display="https://transparencia.mpuentealto.cl/doctos/2019/21146/1031_CE_31248940.pdf"/>
    <hyperlink ref="G1033" r:id="rId920" display="https://transparencia.mpuentealto.cl/doctos/2019/21146/1032_CE_31248785.pdf"/>
    <hyperlink ref="G1034" r:id="rId921" display="https://transparencia.mpuentealto.cl/doctos/2019/21146/1033_CE_31254692.pdf"/>
    <hyperlink ref="G1035" r:id="rId922" display="https://transparencia.mpuentealto.cl/doctos/2019/21146/1034_CE_31257467.pdf"/>
    <hyperlink ref="G1036" r:id="rId923" display="https://transparencia.mpuentealto.cl/doctos/2019/21146/1035_CE_31262072.pdf"/>
    <hyperlink ref="G1037" r:id="rId924" display="https://transparencia.mpuentealto.cl/doctos/2019/21146/1036_CE_31265888.pdf"/>
    <hyperlink ref="G1038" r:id="rId925" display="https://transparencia.mpuentealto.cl/doctos/2019/21146/1037_CE_31266000.pdf"/>
    <hyperlink ref="G1039" r:id="rId926"/>
    <hyperlink ref="G1040" r:id="rId927" display="https://transparencia.mpuentealto.cl/doctos/2019/21146/1039_CE_31277827.pdf"/>
    <hyperlink ref="G1041" r:id="rId928" display="https://transparencia.mpuentealto.cl/doctos/2019/21146/1040_CE_31278280.pdf"/>
    <hyperlink ref="G1042" r:id="rId929" display="https://transparencia.mpuentealto.cl/doctos/2019/21146/1041_CE_31288619.pdf"/>
    <hyperlink ref="G1043" r:id="rId930" display="https://transparencia.mpuentealto.cl/doctos/2019/21146/1042_CE_31292138.pdf"/>
    <hyperlink ref="G1044" r:id="rId931" display="https://transparencia.mpuentealto.cl/doctos/2019/21146/1043_CE_31298063.pdf"/>
    <hyperlink ref="G1045" r:id="rId932" display="https://transparencia.mpuentealto.cl/doctos/2019/21146/1044_CE_31298187.pdf"/>
    <hyperlink ref="G1046" r:id="rId933" display="https://transparencia.mpuentealto.cl/doctos/2019/21146/1045_CE_31311462.pdf"/>
    <hyperlink ref="G1047" r:id="rId934" display="https://transparencia.mpuentealto.cl/doctos/2019/21146/1046_CE_31311569.pdf"/>
    <hyperlink ref="G1048" r:id="rId935"/>
    <hyperlink ref="G1049" r:id="rId936"/>
    <hyperlink ref="G1050" r:id="rId937"/>
    <hyperlink ref="G1051" r:id="rId938"/>
    <hyperlink ref="G1052" r:id="rId939"/>
    <hyperlink ref="G1053" r:id="rId940"/>
    <hyperlink ref="G1054" r:id="rId941"/>
    <hyperlink ref="G1057" r:id="rId942"/>
    <hyperlink ref="G1058" r:id="rId943"/>
    <hyperlink ref="J1055" r:id="rId944"/>
    <hyperlink ref="J1056" r:id="rId945"/>
    <hyperlink ref="G1059" r:id="rId946"/>
    <hyperlink ref="G1060" r:id="rId947"/>
    <hyperlink ref="G1061" r:id="rId948"/>
    <hyperlink ref="G1062" r:id="rId949"/>
    <hyperlink ref="G1063" r:id="rId950"/>
    <hyperlink ref="G1064" r:id="rId951"/>
    <hyperlink ref="G1065" r:id="rId952"/>
    <hyperlink ref="G1066" r:id="rId953"/>
    <hyperlink ref="G1067" r:id="rId954"/>
    <hyperlink ref="G1068" r:id="rId955"/>
    <hyperlink ref="G1069" r:id="rId956"/>
    <hyperlink ref="G1070" r:id="rId957"/>
    <hyperlink ref="G1071" r:id="rId958"/>
    <hyperlink ref="G1072" r:id="rId959"/>
    <hyperlink ref="G1073" r:id="rId960"/>
    <hyperlink ref="G1074" r:id="rId961"/>
    <hyperlink ref="G1075" r:id="rId962"/>
    <hyperlink ref="G1076" r:id="rId963"/>
    <hyperlink ref="G1077" r:id="rId964"/>
    <hyperlink ref="G1078" r:id="rId965"/>
    <hyperlink ref="G1079" r:id="rId966"/>
    <hyperlink ref="G1080" r:id="rId967"/>
    <hyperlink ref="G1081" r:id="rId968"/>
    <hyperlink ref="G1082" r:id="rId969"/>
    <hyperlink ref="G1083" r:id="rId970"/>
    <hyperlink ref="G1084" r:id="rId971"/>
    <hyperlink ref="G1085" r:id="rId972"/>
    <hyperlink ref="G1086" r:id="rId973"/>
    <hyperlink ref="G1087" r:id="rId974"/>
    <hyperlink ref="G1088" r:id="rId975"/>
    <hyperlink ref="G1089" r:id="rId976"/>
    <hyperlink ref="G1090" r:id="rId977"/>
    <hyperlink ref="G1091" r:id="rId978"/>
    <hyperlink ref="G1092" r:id="rId979"/>
    <hyperlink ref="G1093" r:id="rId980"/>
    <hyperlink ref="G1094" r:id="rId981"/>
    <hyperlink ref="G1095" r:id="rId982"/>
    <hyperlink ref="G1096" r:id="rId983"/>
    <hyperlink ref="G1097" r:id="rId984"/>
    <hyperlink ref="G1098" r:id="rId985"/>
    <hyperlink ref="G1099" r:id="rId986"/>
    <hyperlink ref="G1100" r:id="rId987"/>
    <hyperlink ref="G1101" r:id="rId988"/>
    <hyperlink ref="G1102" r:id="rId989"/>
    <hyperlink ref="G1103" r:id="rId990"/>
    <hyperlink ref="G1104" r:id="rId991"/>
    <hyperlink ref="G1105" r:id="rId992"/>
    <hyperlink ref="G1106" r:id="rId993"/>
    <hyperlink ref="G1107" r:id="rId994"/>
    <hyperlink ref="G1108" r:id="rId995"/>
    <hyperlink ref="G1109" r:id="rId996"/>
    <hyperlink ref="G1110" r:id="rId997"/>
    <hyperlink ref="G1111" r:id="rId998"/>
    <hyperlink ref="G1112" r:id="rId999"/>
    <hyperlink ref="G1113" r:id="rId1000"/>
    <hyperlink ref="G1114" r:id="rId1001"/>
    <hyperlink ref="G1115" r:id="rId1002"/>
    <hyperlink ref="G1116" r:id="rId1003"/>
    <hyperlink ref="K593" r:id="rId1004" display="https://transparencia.mpuentealto.cl/doctos/2019/21146/592_FR_29185333.pdf"/>
    <hyperlink ref="G1117" r:id="rId1005"/>
    <hyperlink ref="G1118" r:id="rId1006"/>
    <hyperlink ref="G1119" r:id="rId1007"/>
    <hyperlink ref="G1120" r:id="rId1008"/>
    <hyperlink ref="G1121" r:id="rId1009"/>
    <hyperlink ref="G1122" r:id="rId1010"/>
    <hyperlink ref="G1123" r:id="rId1011" display="https://transparencia.mpuentealto.cl/doctos/2019/21146/1122_CE_31741291.pdf"/>
    <hyperlink ref="G1124" r:id="rId1012" display="https://transparencia.mpuentealto.cl/doctos/2019/21146/1123_CE_31743319.pdf"/>
    <hyperlink ref="G1125" r:id="rId1013" display="https://transparencia.mpuentealto.cl/doctos/2019/21146/1124_CE_31749773.pdf"/>
    <hyperlink ref="G1126" r:id="rId1014" display="https://transparencia.mpuentealto.cl/doctos/2019/21146/1125_CE_31752926.pdf"/>
    <hyperlink ref="G1127" r:id="rId1015" display="https://transparencia.mpuentealto.cl/doctos/2019/21146/1126_CE_31759798.pdf"/>
    <hyperlink ref="G1128" r:id="rId1016" display="https://transparencia.mpuentealto.cl/doctos/2019/21146/1127_CE_31761046.pf"/>
    <hyperlink ref="G1129" r:id="rId1017" display="https://transparencia.mpuentealto.cl/doctos/2019/21146/1128_CE_31764536.pdf"/>
    <hyperlink ref="G1130" r:id="rId1018" display="https://transparencia.mpuentealto.cl/doctos/2019/21146/1129_CE_31778671.pdf"/>
    <hyperlink ref="G1131" r:id="rId1019" display="https://transparencia.mpuentealto.cl/doctos/2019/21146/1130_CE_31780373.pdf"/>
    <hyperlink ref="G1132" r:id="rId1020" display="https://transparencia.mpuentealto.cl/doctos/2019/21146/1131_CE_31794543.pdf"/>
    <hyperlink ref="G1133" r:id="rId1021" display="https://transparencia.mpuentealto.cl/doctos/2019/21146/1132_CE_31803408.pdf"/>
    <hyperlink ref="G1134" r:id="rId1022" display="https://transparencia.mpuentealto.cl/doctos/2019/21146/1133_CE_31807609.pdf"/>
    <hyperlink ref="G1135" r:id="rId1023" display="https://transparencia.mpuentealto.cl/doctos/2019/21146/1134_CE_31825118.pdf"/>
    <hyperlink ref="G1136" r:id="rId1024" display="https://transparencia.mpuentealto.cl/doctos/2019/21146/1135_CE_31819503.pdf"/>
    <hyperlink ref="G1137" r:id="rId1025" display="https://transparencia.mpuentealto.cl/doctos/2019/21146/1136_CE_31834400.pdf"/>
    <hyperlink ref="G1138" r:id="rId1026" display="https://transparencia.mpuentealto.cl/doctos/2019/21146/1137_CE_31829941.pdf"/>
    <hyperlink ref="G1139" r:id="rId1027" display="https://transparencia.mpuentealto.cl/doctos/2019/21146/1138_CE_31847713.pdf"/>
    <hyperlink ref="G1140" r:id="rId1028" display="https://transparencia.mpuentealto.cl/doctos/2019/21146/1139_CE_31847784.pdf"/>
    <hyperlink ref="G1141" r:id="rId1029" display="https://transparencia.mpuentealto.cl/doctos/2019/21146/1140_CE_31848518.pdf"/>
    <hyperlink ref="G1142" r:id="rId1030" display="https://transparencia.mpuentealto.cl/doctos/2019/21146/1141_CE_31849393.pdf"/>
    <hyperlink ref="G1143" r:id="rId1031" display="https://transparencia.mpuentealto.cl/doctos/2019/21146/1142_CE_31851250.pdf"/>
    <hyperlink ref="G1144" r:id="rId1032" display="https://transparencia.mpuentealto.cl/doctos/2019/21146/1143_CE_31855588.pdf"/>
    <hyperlink ref="G1145" r:id="rId1033" display="https://transparencia.mpuentealto.cl/doctos/2019/21146/1144_CE_31855871.pdf"/>
    <hyperlink ref="G1146" r:id="rId1034" display="https://transparencia.mpuentealto.cl/doctos/2019/21146/1145_CE_31856735.pdf"/>
    <hyperlink ref="G1147" r:id="rId1035" display="https://transparencia.mpuentealto.cl/doctos/2019/21146/1146_CE_31861846.pdf"/>
    <hyperlink ref="G1148" r:id="rId1036" display="https://transparencia.mpuentealto.cl/doctos/2019/21146/1147_CE_31866014.pdf"/>
    <hyperlink ref="G1149" r:id="rId1037" display="https://transparencia.mpuentealto.cl/doctos/2019/21146/1148_CE_31891608.pdf"/>
    <hyperlink ref="G1150" r:id="rId1038" display="https://transparencia.mpuentealto.cl/doctos/2019/21146/1149_CE_31893183.pdf"/>
    <hyperlink ref="G1151" r:id="rId1039" display="https://transparencia.mpuentealto.cl/doctos/2019/21146/1150_CE_31896726.pdf"/>
    <hyperlink ref="G1152" r:id="rId1040" display="https://transparencia.mpuentealto.cl/doctos/2019/21146/1151_CE_31897785.pdf"/>
    <hyperlink ref="G1153" r:id="rId1041" display="https://transparencia.mpuentealto.cl/doctos/2019/21146/1152_CE_31899861.pdf"/>
    <hyperlink ref="G1154" r:id="rId1042" display="https://transparencia.mpuentealto.cl/doctos/2019/21146/1153_CE_31899916.pdf"/>
    <hyperlink ref="G1155" r:id="rId1043"/>
    <hyperlink ref="G1156" r:id="rId1044" display="https://transparencia.mpuentealto.cl/doctos/2019/21146/1155_CE_31916007.pdf"/>
    <hyperlink ref="G1157" r:id="rId1045" display="https://transparencia.mpuentealto.cl/doctos/2019/21146/1156_CE_31921283.pdf"/>
    <hyperlink ref="G1158" r:id="rId1046" display="https://transparencia.mpuentealto.cl/doctos/2019/21146/1157_CE_31924938.pdf"/>
    <hyperlink ref="G1159" r:id="rId1047" display="https://transparencia.mpuentealto.cl/doctos/2019/21146/1158_CE_31925189.pdf"/>
    <hyperlink ref="G1160" r:id="rId1048" display="https://transparencia.mpuentealto.cl/doctos/2019/21146/1159_CE_31926448.pdf"/>
    <hyperlink ref="G1161" r:id="rId1049" display="https://transparencia.mpuentealto.cl/doctos/2019/21146/1160_CE_31929675.pdf"/>
    <hyperlink ref="G1162" r:id="rId1050" display="https://transparencia.mpuentealto.cl/doctos/2019/21146/1161_CE_31935776.pdf"/>
    <hyperlink ref="G1163" r:id="rId1051" display="https://transparencia.mpuentealto.cl/doctos/2019/21146/1162_CE_31944938.pdf"/>
    <hyperlink ref="G1164" r:id="rId1052" display="https://transparencia.mpuentealto.cl/doctos/2019/21146/1163_CE_ 31947565.pdf"/>
    <hyperlink ref="K844" r:id="rId1053"/>
    <hyperlink ref="G844" r:id="rId1054"/>
    <hyperlink ref="J844" r:id="rId1055" display="https://transparencia.mpuentealto.cl/doctos/2019/21146/843_RT_30515092_R_Censurado.pdf"/>
    <hyperlink ref="G1165" r:id="rId1056" display="https://transparencia.mpuentealto.cl/doctos/2019/21146/1164_CE_31969635.pdf"/>
    <hyperlink ref="G1166" r:id="rId1057" display="https://transparencia.mpuentealto.cl/doctos/2019/21146/1165_CE_31969881.pdf"/>
    <hyperlink ref="G1167" r:id="rId1058" display="https://transparencia.mpuentealto.cl/doctos/2019/21146/1166_CE_31966313.pdf"/>
    <hyperlink ref="G1168" r:id="rId1059" display="https://transparencia.mpuentealto.cl/doctos/2019/21146/1167_CE_31967532.pdf"/>
    <hyperlink ref="G1169" r:id="rId1060" display="https://transparencia.mpuentealto.cl/doctos/2019/21146/1168_CE_31969896.pdf"/>
    <hyperlink ref="G1170" r:id="rId1061" display="https://transparencia.mpuentealto.cl/doctos/2019/21146/1169_CE_31970645.pdf"/>
    <hyperlink ref="G1171" r:id="rId1062" display="https://transparencia.mpuentealto.cl/doctos/2019/21146/1170_CE_31970675.pdf"/>
    <hyperlink ref="G1172" r:id="rId1063" display="https://transparencia.mpuentealto.cl/doctos/2019/21146/1171_CE_31980135.pdf"/>
    <hyperlink ref="G1173" r:id="rId1064" display="https://transparencia.mpuentealto.cl/doctos/2019/21146/1172_CE_31983803.pdf"/>
    <hyperlink ref="G1174" r:id="rId1065" display="https://transparencia.mpuentealto.cl/doctos/2019/21146/1173_CE_31986592.pdf"/>
    <hyperlink ref="G1175" r:id="rId1066" display="https://transparencia.mpuentealto.cl/doctos/2019/21146/1174_CE_31986611.pdf"/>
    <hyperlink ref="G1176" r:id="rId1067" display="https://transparencia.mpuentealto.cl/doctos/2019/21146/1175_CE_31989459.pdf"/>
    <hyperlink ref="G1177" r:id="rId1068" display="https://transparencia.mpuentealto.cl/doctos/2019/21146/1176_CE_31993011.pdf"/>
    <hyperlink ref="G1178" r:id="rId1069" display="https://transparencia.mpuentealto.cl/doctos/2019/21146/1177_CE_31993027.pdf"/>
    <hyperlink ref="G1179" r:id="rId1070" display="https://transparencia.mpuentealto.cl/doctos/2019/21146/1178_CE_31999025.pdf"/>
    <hyperlink ref="G1180" r:id="rId1071"/>
    <hyperlink ref="G1181" r:id="rId1072"/>
    <hyperlink ref="G1182" r:id="rId1073"/>
    <hyperlink ref="G1183" r:id="rId1074"/>
    <hyperlink ref="G1184" r:id="rId1075" display="https://transparencia.mpuentealto.cl/doctos/2019/21146/1183_CE_32019374.pdf"/>
    <hyperlink ref="G1185" r:id="rId1076" display="https://transparencia.mpuentealto.cl/doctos/2019/21146/1184_CE_32026646.pdf"/>
    <hyperlink ref="G1186" r:id="rId1077" display="https://transparencia.mpuentealto.cl/doctos/2019/21146/1185_CE_32030499.pdf"/>
    <hyperlink ref="G1187" r:id="rId1078" display="https://transparencia.mpuentealto.cl/doctos/2019/21146/1186_CE_32030542.pdf"/>
    <hyperlink ref="G1188" r:id="rId1079" display="https://transparencia.mpuentealto.cl/doctos/2019/21146/1187_CE_32033645.pdf"/>
    <hyperlink ref="G1189" r:id="rId1080" display="https://transparencia.mpuentealto.cl/doctos/2019/21146/1188_CE_32036545.pdf"/>
    <hyperlink ref="G1190" r:id="rId1081" display="https://transparencia.mpuentealto.cl/doctos/2019/21146/1189_CE_32038573.pdf"/>
    <hyperlink ref="G1191" r:id="rId1082" display="https://transparencia.mpuentealto.cl/doctos/2019/21146/1190_CE_32040978.pdf"/>
    <hyperlink ref="G1192" r:id="rId1083" display="https://transparencia.mpuentealto.cl/doctos/2019/21146/1191_CE_32044422.pdf"/>
    <hyperlink ref="G1193" r:id="rId1084" display="https://transparencia.mpuentealto.cl/doctos/2019/21146/1192_CE_32044676.pdf"/>
    <hyperlink ref="G1194" r:id="rId1085" display="https://transparencia.mpuentealto.cl/doctos/2019/21146/1193_CE_32045281.pdf"/>
    <hyperlink ref="G1195" r:id="rId1086" display="https://transparencia.mpuentealto.cl/doctos/2019/21146/1194_CE_32046521.pdf"/>
    <hyperlink ref="G1196" r:id="rId1087" display="https://transparencia.mpuentealto.cl/doctos/2019/21146/1195_CE_32051597.pdf"/>
    <hyperlink ref="G1197" r:id="rId1088" display="https://transparencia.mpuentealto.cl/doctos/2019/21146/1196_CE_32054271.pdf"/>
    <hyperlink ref="G1198" r:id="rId1089" display="https://transparencia.mpuentealto.cl/doctos/2019/21146/1197_CE_32054451.pdf"/>
    <hyperlink ref="G1199" r:id="rId1090" display="https://transparencia.mpuentealto.cl/doctos/2019/21146/1198_CE_32058001.pdf"/>
    <hyperlink ref="G1200" r:id="rId1091" display="https://transparencia.mpuentealto.cl/doctos/2019/21146/1199_CE_32066371.pdf"/>
    <hyperlink ref="J1144" r:id="rId1092" display="https://transparencia.mpuentealto.cl/doctos/2019/21146/1143_RT_R.pdf"/>
    <hyperlink ref="G1201" r:id="rId1093" display="https://transparencia.mpuentealto.cl/doctos/2019/21146/1200_CE_32085671.pdf"/>
    <hyperlink ref="G1202" r:id="rId1094" display="https://transparencia.mpuentealto.cl/doctos/2019/21146/1201_CE_32095459.pdf"/>
    <hyperlink ref="G1203" r:id="rId1095" display="https://transparencia.mpuentealto.cl/doctos/2019/21146/1202_CE_32096628.pdf"/>
    <hyperlink ref="G1204" r:id="rId1096" display="https://transparencia.mpuentealto.cl/doctos/2019/21146/1203_CE_32098191.pdf"/>
    <hyperlink ref="G1205" r:id="rId1097" display="https://transparencia.mpuentealto.cl/doctos/2019/21146/1204_CE_32111351.pdf"/>
    <hyperlink ref="G1206" r:id="rId1098" display="https://transparencia.mpuentealto.cl/doctos/2019/21146/1205_CE_32120292.pdf"/>
    <hyperlink ref="G1207" r:id="rId1099" display="https://transparencia.mpuentealto.cl/doctos/2019/21146/1206_CE_32122381.pdf"/>
    <hyperlink ref="G1208" r:id="rId1100" display="https://transparencia.mpuentealto.cl/doctos/2019/21146/1207_CE_32135364.pdf"/>
    <hyperlink ref="G1209" r:id="rId1101" display="https://transparencia.mpuentealto.cl/doctos/2019/21146/1208_CE_32138073.pdf"/>
    <hyperlink ref="G1210" r:id="rId1102"/>
    <hyperlink ref="G1211" r:id="rId1103" display="https://transparencia.mpuentealto.cl/doctos/2019/21146/1210_CE_32140513.pdf"/>
    <hyperlink ref="G1212" r:id="rId1104" display="https://transparencia.mpuentealto.cl/doctos/2019/21146/1211_CE_32159417.pdf"/>
    <hyperlink ref="G1213" r:id="rId1105" display="https://transparencia.mpuentealto.cl/doctos/2019/21146/1212_CE_32161657.pdf"/>
    <hyperlink ref="G1214" r:id="rId1106"/>
    <hyperlink ref="G1215" r:id="rId1107" display="https://transparencia.mpuentealto.cl/doctos/2019/21146/1214_CE_32168962.pdf"/>
    <hyperlink ref="G1216" r:id="rId1108" display="https://transparencia.mpuentealto.cl/doctos/2019/21146/1215_CE_32169361.pdf"/>
    <hyperlink ref="G1217" r:id="rId1109" display="https://transparencia.mpuentealto.cl/doctos/2019/21146/1216_CE_32178398.pdf"/>
    <hyperlink ref="G1218" r:id="rId1110" display="https://transparencia.mpuentealto.cl/doctos/2019/21146/1217_CE_32208102.pdf"/>
    <hyperlink ref="G1219" r:id="rId1111" display="https://transparencia.mpuentealto.cl/doctos/2019/21146/1218_CE_32208231.pdf"/>
    <hyperlink ref="G1220" r:id="rId1112" display="https://transparencia.mpuentealto.cl/doctos/2019/21146/1219_CE_32211806.pdf"/>
    <hyperlink ref="G1221" r:id="rId1113" display="https://transparencia.mpuentealto.cl/doctos/2019/21146/1220_CE_32213907.pdf"/>
    <hyperlink ref="G1222" r:id="rId1114" display="https://transparencia.mpuentealto.cl/doctos/2019/21146/1221_CE_32225657.pdf"/>
    <hyperlink ref="G1223" r:id="rId1115" display="https://transparencia.mpuentealto.cl/doctos/2019/21146/1222_CE_32235011.pdf"/>
    <hyperlink ref="G1224" r:id="rId1116" display="https://transparencia.mpuentealto.cl/doctos/2019/21146/1223_CE_32240815.pdf"/>
    <hyperlink ref="G1225" r:id="rId1117" display="https://transparencia.mpuentealto.cl/doctos/2019/21146/1224_CE_32255074.pdf"/>
    <hyperlink ref="G1226" r:id="rId1118" display="https://transparencia.mpuentealto.cl/doctos/2019/21146/1225_CE_32257466.pdf"/>
    <hyperlink ref="G1227" r:id="rId1119" display="https://transparencia.mpuentealto.cl/doctos/2019/21146/.pdf"/>
    <hyperlink ref="G1228" r:id="rId1120" display="https://transparencia.mpuentealto.cl/doctos/2019/21146/1227_CE_32281019.pdf"/>
    <hyperlink ref="G1229" r:id="rId1121" display="https://transparencia.mpuentealto.cl/doctos/2019/21146/1228_CE_32291992.pdf"/>
    <hyperlink ref="G1230" r:id="rId1122" display="https://transparencia.mpuentealto.cl/doctos/2019/21146/1229_CE_32299090.pdf"/>
    <hyperlink ref="G1231" r:id="rId1123" display="https://transparencia.mpuentealto.cl/doctos/2019/21146/1230_CE_32310337.pdf"/>
    <hyperlink ref="G1232" r:id="rId1124" display="https://transparencia.mpuentealto.cl/doctos/2019/21146/1231_CE_32314621.pdf"/>
    <hyperlink ref="G1233" r:id="rId1125" display="https://transparencia.mpuentealto.cl/doctos/2019/21146/1232_CE_32219449.pdf"/>
    <hyperlink ref="G1234" r:id="rId1126" display="https://transparencia.mpuentealto.cl/doctos/2019/21146/1233_CE_32322930.pdf"/>
    <hyperlink ref="G1235" r:id="rId1127" display="https://transparencia.mpuentealto.cl/doctos/2019/21146/1234_CE_32332159.pdf"/>
    <hyperlink ref="G1236" r:id="rId1128" display="https://transparencia.mpuentealto.cl/doctos/2019/21146/1235_CE_32337491.pdf"/>
    <hyperlink ref="G1237" r:id="rId1129" display="https://transparencia.mpuentealto.cl/doctos/2019/21146/1236_CE_32339607.pdf"/>
    <hyperlink ref="G1238" r:id="rId1130"/>
    <hyperlink ref="G1239" r:id="rId1131"/>
    <hyperlink ref="G1240" r:id="rId1132"/>
    <hyperlink ref="G1241" r:id="rId1133"/>
    <hyperlink ref="G1242" r:id="rId1134"/>
    <hyperlink ref="G1243" r:id="rId1135"/>
    <hyperlink ref="K1055" r:id="rId1136" display="https://transparencia.mpuentealto.cl/doctos/2019/21146/1054_FR_SID.pdf"/>
    <hyperlink ref="G1244" r:id="rId1137" display="https://transparencia.mpuentealto.cl/doctos/2019/21146/1243_CE_32362198.pdf"/>
    <hyperlink ref="G1245" r:id="rId1138" display="https://transparencia.mpuentealto.cl/doctos/2019/21146/1244_CE_32381156.pdf"/>
    <hyperlink ref="G1246" r:id="rId1139" display="https://transparencia.mpuentealto.cl/doctos/2019/21146/1245_CE_32388756.pdf"/>
    <hyperlink ref="G1247" r:id="rId1140" display="https://transparencia.mpuentealto.cl/doctos/2019/21146/1246_CE_32395678.pdf"/>
    <hyperlink ref="G1248" r:id="rId1141" display="https://transparencia.mpuentealto.cl/doctos/2019/21146/1247_CE_32397209.pdf"/>
    <hyperlink ref="G1249" r:id="rId1142" display="https://transparencia.mpuentealto.cl/doctos/2019/21146/1248_CE_32401517.pdf"/>
    <hyperlink ref="G1250" r:id="rId1143" display="https://transparencia.mpuentealto.cl/doctos/2019/21146/1249_CE_32403546.pdf"/>
    <hyperlink ref="G1252" r:id="rId1144" display="https://transparencia.mpuentealto.cl/doctos/2019/21146/1251_CE_32420706.pdf"/>
    <hyperlink ref="G1253" r:id="rId1145" display="https://transparencia.mpuentealto.cl/doctos/2019/21146/1252_CE_32421375.pdf"/>
    <hyperlink ref="G1254" r:id="rId1146" display="https://transparencia.mpuentealto.cl/doctos/2019/21146/1253_CE_32428364.pdf"/>
    <hyperlink ref="G1255" r:id="rId1147" display="https://transparencia.mpuentealto.cl/doctos/2019/21146/1254_CE_32428561.pdf"/>
    <hyperlink ref="G1256" r:id="rId1148" display="https://transparencia.mpuentealto.cl/doctos/2019/21146/1255_CE_32428786.pdf"/>
    <hyperlink ref="G1257" r:id="rId1149" display="https://transparencia.mpuentealto.cl/doctos/2019/21146/1256_CE_32434005.pdf"/>
    <hyperlink ref="G1258" r:id="rId1150" display="https://transparencia.mpuentealto.cl/doctos/2019/21146/1257_CE_32430246.pdf"/>
    <hyperlink ref="G1259" r:id="rId1151" display="https://transparencia.mpuentealto.cl/doctos/2019/21146/1258_CE_32434012.pdf"/>
    <hyperlink ref="G1260" r:id="rId1152" display="https://transparencia.mpuentealto.cl/doctos/2019/21146/1259_CE_32437557.pdf"/>
    <hyperlink ref="G1261" r:id="rId1153" display="https://transparencia.mpuentealto.cl/doctos/2019/21146/1260_CE_32444817.pdf"/>
    <hyperlink ref="G1262" r:id="rId1154" display="https://transparencia.mpuentealto.cl/doctos/2019/21146/1261_CE_32452143.pdf"/>
    <hyperlink ref="G1251" r:id="rId1155" display="https://transparencia.mpuentealto.cl/doctos/2019/21146/1250_CE_32406352.pdf"/>
    <hyperlink ref="G1263" r:id="rId1156" display="https://transparencia.mpuentealto.cl/doctos/2019/21146/1262_CE_32454441.pdf"/>
    <hyperlink ref="G1264" r:id="rId1157" display="https://transparencia.mpuentealto.cl/doctos/2019/21146/1263_CE_32459027.pdf"/>
    <hyperlink ref="G1265" r:id="rId1158" display="https://transparencia.mpuentealto.cl/doctos/2019/21146/1264_CE_32458589.pdf"/>
    <hyperlink ref="G1266" r:id="rId1159" display="https://transparencia.mpuentealto.cl/doctos/2019/21146/1265_CE_32502088.pdf"/>
    <hyperlink ref="G1267" r:id="rId1160" display="https://transparencia.mpuentealto.cl/doctos/2019/21146/1266_CE_32509338.pdf"/>
    <hyperlink ref="G1268" r:id="rId1161"/>
    <hyperlink ref="G1269" r:id="rId1162" display="https://transparencia.mpuentealto.cl/doctos/2019/21146/1268_CE_32537438.pdf"/>
    <hyperlink ref="G1271" r:id="rId1163" display="https://transparencia.mpuentealto.cl/doctos/2019/21146/1270_CE_32539489.pdf"/>
    <hyperlink ref="G1272" r:id="rId1164" display="https://transparencia.mpuentealto.cl/doctos/2019/21146/1271_CE_32543162.pdf"/>
    <hyperlink ref="G1273" r:id="rId1165" display="https://transparencia.mpuentealto.cl/doctos/2019/21146/1272_CE_32556298.pdf"/>
    <hyperlink ref="G1274" r:id="rId1166" display="https://transparencia.mpuentealto.cl/doctos/2019/21146/1273_CE_32557632.pdf"/>
    <hyperlink ref="G1275" r:id="rId1167" display="https://transparencia.mpuentealto.cl/doctos/2019/21146/1274_CE_32563382.pdf"/>
    <hyperlink ref="G1270" r:id="rId1168" display="https://transparencia.mpuentealto.cl/doctos/2019/21146/1269_CE_32537724.pdf"/>
    <hyperlink ref="G1276" r:id="rId1169" display="https://transparencia.mpuentealto.cl/doctos/2019/21146/1275_CE_32566161.pdf"/>
    <hyperlink ref="G1277" r:id="rId1170" display="https://transparencia.mpuentealto.cl/doctos/2019/21146/1276_CE_32572946.pdf"/>
    <hyperlink ref="G1278" r:id="rId1171" display="https://transparencia.mpuentealto.cl/doctos/2019/21146/1277_CE_32573043.pdf"/>
    <hyperlink ref="G1279" r:id="rId1172" display="https://transparencia.mpuentealto.cl/doctos/2019/21146/1278_CE_32573114.pdf"/>
    <hyperlink ref="G1280" r:id="rId1173" display="https://transparencia.mpuentealto.cl/doctos/2019/21146/1279_CE_32574064.pdf"/>
    <hyperlink ref="G1281" r:id="rId1174" display="https://transparencia.mpuentealto.cl/doctos/2019/21146/1280_CE_32589166.pdf"/>
    <hyperlink ref="K576" r:id="rId1175" display="https://transparencia.mpuentealto.cl/doctos/2019/21146/575_FR_29134289.pdf"/>
    <hyperlink ref="G1282" r:id="rId1176" display="https://transparencia.mpuentealto.cl/doctos/2019/21146/1281_CE_32598165.pdf"/>
    <hyperlink ref="G1285" r:id="rId1177" display="https://transparencia.mpuentealto.cl/doctos/2019/21146/1284_CE_32609697.pdf"/>
    <hyperlink ref="G1283" r:id="rId1178" display="https://transparencia.mpuentealto.cl/doctos/2019/21146/1282_CE_32606277.pdf"/>
    <hyperlink ref="G1284" r:id="rId1179" display="https://transparencia.mpuentealto.cl/doctos/2019/21146/1283_CE_32609194.pdf"/>
    <hyperlink ref="G1286" r:id="rId1180" display="https://transparencia.mpuentealto.cl/doctos/2019/21146/1285_CE_32619359.pdf"/>
    <hyperlink ref="G1287" r:id="rId1181" display="https://transparencia.mpuentealto.cl/doctos/2019/21146/1286_CE_32619485.pdf"/>
    <hyperlink ref="G1288" r:id="rId1182" display="https://transparencia.mpuentealto.cl/doctos/2019/21146/1287_CE_32626593.pdf"/>
    <hyperlink ref="G1289" r:id="rId1183" display="https://transparencia.mpuentealto.cl/doctos/2019/21146/1288_CE_32651900.pdf"/>
    <hyperlink ref="G1290" r:id="rId1184" display="https://transparencia.mpuentealto.cl/doctos/2019/21146/1289_CE_32659128.pdf"/>
    <hyperlink ref="G1291" r:id="rId1185" display="https://transparencia.mpuentealto.cl/doctos/2019/21146/1290_CE_32668385.pdf"/>
    <hyperlink ref="G1292" r:id="rId1186" display="https://transparencia.mpuentealto.cl/doctos/2019/21146/1291_CE_32676160.pdf"/>
    <hyperlink ref="G1293" r:id="rId1187" display="https://transparencia.mpuentealto.cl/doctos/2019/21146/1292_CE_32682389.pdf"/>
    <hyperlink ref="G1294" r:id="rId1188" display="https://transparencia.mpuentealto.cl/doctos/2019/21146/1293_CE_32721699.pdf"/>
    <hyperlink ref="G1295" r:id="rId1189" display="https://transparencia.mpuentealto.cl/doctos/2019/21146/1294_CE_32709243.pdf"/>
    <hyperlink ref="G1296" r:id="rId1190" display="https://transparencia.mpuentealto.cl/doctos/2019/21146/1295_CE_32722107.pdf"/>
    <hyperlink ref="G1297" r:id="rId1191" display="https://transparencia.mpuentealto.cl/doctos/2019/21146/1296_CE_32731321.pdf"/>
    <hyperlink ref="G1298" r:id="rId1192" display="https://transparencia.mpuentealto.cl/doctos/2019/21146/1297_CE_32741318.pdf"/>
    <hyperlink ref="G1299" r:id="rId1193" display="https://transparencia.mpuentealto.cl/doctos/2019/21146/1298_CE_32745504.pdf"/>
    <hyperlink ref="G1300" r:id="rId1194" display="https://transparencia.mpuentealto.cl/doctos/2019/21146/1299_CE_32756931.pdf"/>
    <hyperlink ref="G1301" r:id="rId1195" display="https://transparencia.mpuentealto.cl/doctos/2019/21146/1300_CE_32759550.pdf"/>
    <hyperlink ref="G1302" r:id="rId1196" display="https://transparencia.mpuentealto.cl/doctos/2019/21146/1301_CE_32763538.pdf"/>
    <hyperlink ref="G1303" r:id="rId1197" display="https://transparencia.mpuentealto.cl/doctos/2019/21146/1302_CE_32765669.pdf"/>
    <hyperlink ref="G1304" r:id="rId1198" display="https://transparencia.mpuentealto.cl/doctos/2019/21146/1303_CE_32765824.pdf"/>
    <hyperlink ref="G1305" r:id="rId1199" display="https://transparencia.mpuentealto.cl/doctos/2019/21146/1304_CE_32783113.pdf"/>
    <hyperlink ref="G1306" r:id="rId1200" display="https://transparencia.mpuentealto.cl/doctos/2019/21146/1305_CE_32826260.pdf"/>
    <hyperlink ref="G1307" r:id="rId1201" display="https://transparencia.mpuentealto.cl/doctos/2019/21146/1306_CE_32828203.pdf"/>
    <hyperlink ref="G1308" r:id="rId1202" display="https://transparencia.mpuentealto.cl/doctos/2019/21146/1307_CE_32829163.pdf"/>
    <hyperlink ref="J1269" r:id="rId1203"/>
    <hyperlink ref="G1309" r:id="rId1204" display="https://transparencia.mpuentealto.cl/doctos/2019/21146/1308_CE_32841422.pdf"/>
    <hyperlink ref="G1310" r:id="rId1205" display="https://transparencia.mpuentealto.cl/doctos/2019/21146/1309_CE_32853210.pdf"/>
    <hyperlink ref="G1311" r:id="rId1206" display="https://transparencia.mpuentealto.cl/doctos/2019/21146/1310_CE_32855313.pdf"/>
    <hyperlink ref="G1312" r:id="rId1207" display="https://transparencia.mpuentealto.cl/doctos/2019/21146/1311_CE_32877216.pdf"/>
    <hyperlink ref="G1313" r:id="rId1208" display="https://transparencia.mpuentealto.cl/doctos/2019/21146/1312_CE_32879321.pdf"/>
    <hyperlink ref="G1314" r:id="rId1209" display="https://transparencia.mpuentealto.cl/doctos/2019/21146/1313_CE_32882087.pdf"/>
    <hyperlink ref="G1315" r:id="rId1210" display="https://transparencia.mpuentealto.cl/doctos/2019/21146/1314_CE_32886835.pdf"/>
    <hyperlink ref="G1316" r:id="rId1211" display="https://transparencia.mpuentealto.cl/doctos/2019/21146/1315_CE_32887646.pdf"/>
    <hyperlink ref="G1317" r:id="rId1212" display="https://transparencia.mpuentealto.cl/doctos/2019/21146/1316_CE_32901339.pdf"/>
    <hyperlink ref="G1318" r:id="rId1213" display="https://transparencia.mpuentealto.cl/doctos/2019/21146/1317_CE_32907799.pdf"/>
    <hyperlink ref="G1319" r:id="rId1214" display="https://transparencia.mpuentealto.cl/doctos/2019/21146/1318_CE_32912310.pdf"/>
    <hyperlink ref="G1320" r:id="rId1215" display="https://transparencia.mpuentealto.cl/doctos/2019/21146/1319_CE_32938443.pdf"/>
    <hyperlink ref="G1321" r:id="rId1216" display="https://transparencia.mpuentealto.cl/doctos/2019/21146/1320_CE_32953536.pdf"/>
    <hyperlink ref="G1322" r:id="rId1217"/>
    <hyperlink ref="G1323" r:id="rId1218" display="https://transparencia.mpuentealto.cl/doctos/2019/21146/1322_CE_32977646.pdf"/>
    <hyperlink ref="G1324" r:id="rId1219" display="https://transparencia.mpuentealto.cl/doctos/2019/21146/1323_CE_32983505.pdf"/>
    <hyperlink ref="G1325" r:id="rId1220" display="https://transparencia.mpuentealto.cl/doctos/2019/21146/1324_CE_33016003.pdf"/>
    <hyperlink ref="G1326" r:id="rId1221" display="https://transparencia.mpuentealto.cl/doctos/2019/21146/1325_CE_33022615.pdf"/>
    <hyperlink ref="G1327" r:id="rId1222" display="https://transparencia.mpuentealto.cl/doctos/2019/21146/1326_CE_33026719.pdf"/>
    <hyperlink ref="G1328" r:id="rId1223" display="https://transparencia.mpuentealto.cl/doctos/2019/21146/1327_CE_33038682.pdf"/>
    <hyperlink ref="G1329" r:id="rId1224" display="https://transparencia.mpuentealto.cl/doctos/2019/21146/1328_CE_33054760.pdf"/>
    <hyperlink ref="G1330" r:id="rId1225" display="https://transparencia.mpuentealto.cl/doctos/2019/21146/1329_CE_33061763.pdf"/>
    <hyperlink ref="G1331" r:id="rId1226" display="https://transparencia.mpuentealto.cl/doctos/2019/21146/1330_CE_33068346.pdf"/>
    <hyperlink ref="G1332" r:id="rId1227" display="https://transparencia.mpuentealto.cl/doctos/2019/21146/1331_CE_33068855.pdf"/>
    <hyperlink ref="G1333" r:id="rId1228" display="https://transparencia.mpuentealto.cl/doctos/2019/21146/1332_CE_33080420.pdf"/>
    <hyperlink ref="G1334" r:id="rId1229" display="https://transparencia.mpuentealto.cl/doctos/2019/21146/1333_CE_33140962.pdf"/>
    <hyperlink ref="G1335" r:id="rId1230" display="https://transparencia.mpuentealto.cl/doctos/2019/21146/1334_CE_33148537.pdf"/>
    <hyperlink ref="G1336" r:id="rId1231" display="https://transparencia.mpuentealto.cl/doctos/2019/21146/1335_CE_33189908.pdf"/>
    <hyperlink ref="G1337" r:id="rId1232" display="https://transparencia.mpuentealto.cl/doctos/2019/21146/1336_CE_33251744.pdf"/>
    <hyperlink ref="G1338" r:id="rId1233" display="https://transparencia.mpuentealto.cl/doctos/2019/21146/1337_CE_33258604.pdf"/>
    <hyperlink ref="G1339" r:id="rId1234" display="https://transparencia.mpuentealto.cl/doctos/2019/21146/1338_CE_33257470.pdf"/>
    <hyperlink ref="G1340" r:id="rId1235" display="https://transparencia.mpuentealto.cl/doctos/2019/21146/1339_CE_33270007.pdf"/>
    <hyperlink ref="G1341" r:id="rId1236" display="https://transparencia.mpuentealto.cl/doctos/2019/21146/1340_CE_33275863.pdf"/>
    <hyperlink ref="G1342" r:id="rId1237" display="https://transparencia.mpuentealto.cl/doctos/2019/21146/1341_CE_33276365.pdf"/>
    <hyperlink ref="G1343" r:id="rId1238" display="https://transparencia.mpuentealto.cl/doctos/2019/21146/1342_CE_33277023.pdf"/>
    <hyperlink ref="G1344" r:id="rId1239" display="https://transparencia.mpuentealto.cl/doctos/2019/21146/1343_CE_33276847.pdf"/>
    <hyperlink ref="G1345" r:id="rId1240"/>
    <hyperlink ref="K1144" r:id="rId1241" display="https://transparencia.mpuentealto.cl/doctos/2019/21146/1143_FR_31855588.pdf"/>
    <hyperlink ref="G1346" r:id="rId1242" display="https://transparencia.mpuentealto.cl/doctos/2019/21146/1345_CE_33292846.pdf"/>
    <hyperlink ref="G1347" r:id="rId1243" display="https://transparencia.mpuentealto.cl/doctos/2019/21146/1346_CE_33310884.pdf"/>
    <hyperlink ref="G1348" r:id="rId1244" display="https://transparencia.mpuentealto.cl/doctos/2019/21146/1347_CE_33323720.pdf"/>
    <hyperlink ref="G1349" r:id="rId1245" display="https://transparencia.mpuentealto.cl/doctos/2019/21146/1348_CE_33338395.pdf"/>
    <hyperlink ref="G1350" r:id="rId1246" display="https://transparencia.mpuentealto.cl/doctos/2019/21146/1349_CE_33349754.pdf"/>
    <hyperlink ref="G1351" r:id="rId1247" display="https://transparencia.mpuentealto.cl/doctos/2019/21146/1350_CE_33350832.pdf"/>
    <hyperlink ref="G1352" r:id="rId1248" display="https://transparencia.mpuentealto.cl/doctos/2019/21146/1351_CE_33351188.pdf"/>
    <hyperlink ref="G1353" r:id="rId1249" display="https://transparencia.mpuentealto.cl/doctos/2019/21146/1352_CE_33352259.pdf"/>
    <hyperlink ref="G1354" r:id="rId1250" display="https://transparencia.mpuentealto.cl/doctos/2019/21146/1353_CE_33353314.pdf"/>
    <hyperlink ref="G1355" r:id="rId1251" display="https://transparencia.mpuentealto.cl/doctos/2019/21146/1354_CE_33355848.pdf"/>
    <hyperlink ref="G1356" r:id="rId1252" display="https://transparencia.mpuentealto.cl/doctos/2019/21146/1355_CE_33369101.pdf"/>
    <hyperlink ref="G1357" r:id="rId1253" display="https://transparencia.mpuentealto.cl/doctos/2019/21146/1356_CE_33369440.pdf"/>
    <hyperlink ref="G1358" r:id="rId1254" display="https://transparencia.mpuentealto.cl/doctos/2019/21146/1357_CE_33387985.pdf"/>
    <hyperlink ref="G1359" r:id="rId1255" display="https://transparencia.mpuentealto.cl/doctos/2019/21146/1358_CE_33391456.pdf"/>
    <hyperlink ref="G1360" r:id="rId1256" display="https://transparencia.mpuentealto.cl/doctos/2019/21146/1359_CE_33392639.pdf"/>
    <hyperlink ref="G1361" r:id="rId1257" display="https://transparencia.mpuentealto.cl/doctos/2019/21146/1360_CE_33464994.pdf"/>
    <hyperlink ref="G1362" r:id="rId1258" display="https://transparencia.mpuentealto.cl/doctos/2019/21146/1361_CE_33465076.pdf"/>
    <hyperlink ref="G1363" r:id="rId1259" display="https://transparencia.mpuentealto.cl/doctos/2019/21146/1362_CE_33466429.pdf"/>
    <hyperlink ref="G1364" r:id="rId1260"/>
    <hyperlink ref="G1365" r:id="rId1261" display="https://transparencia.mpuentealto.cl/doctos/2019/21146/1364_CE_33468484.pdf"/>
    <hyperlink ref="G1366" r:id="rId1262" display="https://transparencia.mpuentealto.cl/doctos/2019/21146/1365_CE_33470669.pdf"/>
    <hyperlink ref="G1367" r:id="rId1263" display="https://transparencia.mpuentealto.cl/doctos/2019/21146/1366_CE_33470777.pdf"/>
    <hyperlink ref="G1368" r:id="rId1264" display="https://transparencia.mpuentealto.cl/doctos/2019/21146/1367_CE_33472756.pdf"/>
    <hyperlink ref="G1369" r:id="rId1265" display="https://transparencia.mpuentealto.cl/doctos/2019/21146/1368_CE_33478340.pdf"/>
    <hyperlink ref="G1370" r:id="rId1266" display="https://transparencia.mpuentealto.cl/doctos/2019/21146/1369_CE_33482367.pdf"/>
    <hyperlink ref="G1371" r:id="rId1267" display="https://transparencia.mpuentealto.cl/doctos/2019/21146/1370_CE_33485511.pdf"/>
    <hyperlink ref="G1372" r:id="rId1268" display="https://transparencia.mpuentealto.cl/doctos/2019/21146/1371_CE_33492464.pdf"/>
    <hyperlink ref="K1269" r:id="rId1269" display="https://transparencia.mpuentealto.cl/doctos/2019/21146/1268_FR_32537438.pdf"/>
    <hyperlink ref="G1373" r:id="rId1270" display="https://transparencia.mpuentealto.cl/doctos/2019/21146/1372_CE_33530036.pdf"/>
    <hyperlink ref="G1374" r:id="rId1271" display="https://transparencia.mpuentealto.cl/doctos/2019/21146/1373_CE_33548996.pdf"/>
    <hyperlink ref="G1375" r:id="rId1272" display="https://transparencia.mpuentealto.cl/doctos/2019/21146/1374_CE_33553290.pdf"/>
    <hyperlink ref="G1376" r:id="rId1273" display="https://transparencia.mpuentealto.cl/doctos/2019/21146/1375_CE_33550817.pdf"/>
    <hyperlink ref="G1377" r:id="rId1274" display="https://transparencia.mpuentealto.cl/doctos/2019/21146/1376_CE_33562632.pdf"/>
    <hyperlink ref="G1378" r:id="rId1275" display="https://transparencia.mpuentealto.cl/doctos/2019/21146/1377_CE_33562475.pdf"/>
    <hyperlink ref="G1379" r:id="rId1276" display="https://transparencia.mpuentealto.cl/doctos/2019/21146/1378_CE_33576937.pdf"/>
    <hyperlink ref="G1380" r:id="rId1277" display="https://transparencia.mpuentealto.cl/doctos/2019/21146/1379_CE_33590565.pdf"/>
    <hyperlink ref="G1381" r:id="rId1278" display="https://transparencia.mpuentealto.cl/doctos/2019/21146/1380_CE_33616334.pdf"/>
    <hyperlink ref="G1382" r:id="rId1279" display="https://transparencia.mpuentealto.cl/doctos/2019/21146/1381_CE_33633304.pdf"/>
    <hyperlink ref="G1383" r:id="rId1280" display="https://transparencia.mpuentealto.cl/doctos/2019/21146/1382_CE_33650215.pdf"/>
    <hyperlink ref="G1384" r:id="rId1281" display="https://transparencia.mpuentealto.cl/doctos/2019/21146/1383_CE_33650662.pdf"/>
    <hyperlink ref="G1385" r:id="rId1282" display="https://transparencia.mpuentealto.cl/doctos/2019/21146/1384_CE_33667370.pdf"/>
    <hyperlink ref="G1386" r:id="rId1283"/>
    <hyperlink ref="G1387" r:id="rId1284" display="https://transparencia.mpuentealto.cl/doctos/2019/21146/1386_CE_33711597.pdf"/>
    <hyperlink ref="G1388" r:id="rId1285" display="https://transparencia.mpuentealto.cl/doctos/2019/21146/1387_CE_33718231.pdf"/>
    <hyperlink ref="G1389" r:id="rId1286" display="https://transparencia.mpuentealto.cl/doctos/2019/21146/1388_CE_33758961.pdf"/>
    <hyperlink ref="G1390" r:id="rId1287" display="https://transparencia.mpuentealto.cl/doctos/2019/21146/1389_CE_33754085.pdf"/>
    <hyperlink ref="G1391" r:id="rId1288" display="https://transparencia.mpuentealto.cl/doctos/2019/21146/1390_CE_33781797.pdf"/>
    <hyperlink ref="G1392" r:id="rId1289" display="https://transparencia.mpuentealto.cl/doctos/2019/21146/1391_CE_33764028.pdf"/>
    <hyperlink ref="G1393" r:id="rId1290" display="https://transparencia.mpuentealto.cl/doctos/2019/21146/1392_CE_33804999.pdf"/>
    <hyperlink ref="G1394" r:id="rId1291" display="https://transparencia.mpuentealto.cl/doctos/2019/21146/1393_CE_33829470.pdf"/>
    <hyperlink ref="G1395" r:id="rId1292" display="https://transparencia.mpuentealto.cl/doctos/2019/21146/1394_CE_33814946.pdf"/>
    <hyperlink ref="G1396" r:id="rId1293" display="https://transparencia.mpuentealto.cl/doctos/2019/21146/1395_CE_33843926.pdf"/>
    <hyperlink ref="G1397" r:id="rId1294" display="https://transparencia.mpuentealto.cl/doctos/2019/21146/1396_CE_33844912.pdf"/>
    <hyperlink ref="G1398" r:id="rId1295" display="https://transparencia.mpuentealto.cl/doctos/2019/21146/1397_CE_33858998.pdf"/>
    <hyperlink ref="G1399" r:id="rId1296" display="https://transparencia.mpuentealto.cl/doctos/2019/21146/1398_CE_33893162.pdf"/>
    <hyperlink ref="G1400" r:id="rId1297" display="https://transparencia.mpuentealto.cl/doctos/2019/21146/1399_CE_33894463.pdf"/>
    <hyperlink ref="G1401" r:id="rId1298" display="https://transparencia.mpuentealto.cl/doctos/2019/21146/1400_CE_33852303.pdf"/>
    <hyperlink ref="G1402" r:id="rId1299" display="https://transparencia.mpuentealto.cl/doctos/2019/21146/1401_CE_33862773.pdf"/>
    <hyperlink ref="G1403" r:id="rId1300" display="https://transparencia.mpuentealto.cl/doctos/2019/21146/1402_CE_33892660.pdf"/>
    <hyperlink ref="G1404" r:id="rId1301" display="https://transparencia.mpuentealto.cl/doctos/2019/21146/1403_CE_33905699.pdf"/>
    <hyperlink ref="G1405" r:id="rId1302" display="https://transparencia.mpuentealto.cl/doctos/2019/21146/1404_CE_33875167.pdf"/>
    <hyperlink ref="G1406" r:id="rId1303" display="https://transparencia.mpuentealto.cl/doctos/2019/21146/1405_CE_33899610.pdf"/>
    <hyperlink ref="G1407" r:id="rId1304" display="https://transparencia.mpuentealto.cl/doctos/2019/21146/1406_CE_33932579.pdf"/>
    <hyperlink ref="G1408" r:id="rId1305" display="https://transparencia.mpuentealto.cl/doctos/2019/21146/1407_CE_33930526.pdf"/>
    <hyperlink ref="G1409" r:id="rId1306" display="https://transparencia.mpuentealto.cl/doctos/2019/21146/1408_CE_33931560.pdf"/>
    <hyperlink ref="G1410" r:id="rId1307" display="https://transparencia.mpuentealto.cl/doctos/2019/21146/1409_CE_33941147.pdf"/>
    <hyperlink ref="G1411" r:id="rId1308" display="https://transparencia.mpuentealto.cl/doctos/2019/21146/1410_CE_33949302.pdf"/>
    <hyperlink ref="G1412" r:id="rId1309"/>
    <hyperlink ref="G1413" r:id="rId1310" display="https://transparencia.mpuentealto.cl/doctos/2019/21146/1412_CE_33968729.pdf"/>
    <hyperlink ref="G1414" r:id="rId1311" display="https://transparencia.mpuentealto.cl/doctos/2019/21146/1413_CE_33968305.pdf"/>
    <hyperlink ref="G1415" r:id="rId1312" display="https://transparencia.mpuentealto.cl/doctos/2019/21146/1414_CE_33976689.pdf"/>
    <hyperlink ref="G1416" r:id="rId1313" display="https://transparencia.mpuentealto.cl/doctos/2019/21146/1415_CE_33983897.pdf"/>
    <hyperlink ref="G1417" r:id="rId1314" display="https://transparencia.mpuentealto.cl/doctos/2019/21146/1416_CE_34002221.pdf"/>
    <hyperlink ref="G1418" r:id="rId1315" display="https://transparencia.mpuentealto.cl/doctos/2019/21146/1417_CE_34002994.pdf"/>
    <hyperlink ref="G1419" r:id="rId1316" display="https://transparencia.mpuentealto.cl/doctos/2019/21146/1418_CE_34010470.pdf"/>
    <hyperlink ref="G1420" r:id="rId1317" display="https://transparencia.mpuentealto.cl/doctos/2019/21146/1419_CE_34011031.pdf"/>
    <hyperlink ref="G1421" r:id="rId1318" display="https://transparencia.mpuentealto.cl/doctos/2019/21146/1420_CE_34014314.pdf"/>
    <hyperlink ref="G1422" r:id="rId1319" display="https://transparencia.mpuentealto.cl/doctos/2019/21146/1421_CE_34025568.pdf"/>
    <hyperlink ref="G1423" r:id="rId1320" display="https://transparencia.mpuentealto.cl/doctos/2019/21146/1422_CE_34029833.pdf"/>
    <hyperlink ref="G1424" r:id="rId1321" display="https://transparencia.mpuentealto.cl/doctos/2019/21146/1423_CE_34035720.pdf"/>
    <hyperlink ref="G1425" r:id="rId1322" display="https://transparencia.mpuentealto.cl/doctos/2019/21146/1424_CE_34040779.pdf"/>
    <hyperlink ref="G1426" r:id="rId1323" display="https://transparencia.mpuentealto.cl/doctos/2019/21146/1425_CE_34042670.pdf"/>
    <hyperlink ref="G1427" r:id="rId1324" display="https://transparencia.mpuentealto.cl/doctos/2019/21146/1426_CE_34045262.pdf"/>
    <hyperlink ref="G1428" r:id="rId1325" display="https://transparencia.mpuentealto.cl/doctos/2019/21146/1427_CE_34055340.pdf"/>
    <hyperlink ref="G1429" r:id="rId1326" display="https://transparencia.mpuentealto.cl/doctos/2019/21146/1428_CE_34071404.pdf"/>
    <hyperlink ref="G1430" r:id="rId1327" display="https://transparencia.mpuentealto.cl/doctos/2019/21146/1429_CE_34055873.pdf"/>
    <hyperlink ref="G1431" r:id="rId1328" display="https://transparencia.mpuentealto.cl/doctos/2019/21146/1430_CE_34061332.pdf"/>
    <hyperlink ref="G1432" r:id="rId1329" display="https://transparencia.mpuentealto.cl/doctos/2019/21146/1431_CE_34079686.pdf"/>
    <hyperlink ref="G1433" r:id="rId1330" display="https://transparencia.mpuentealto.cl/doctos/2019/21146/1432_CE_34099106.pdf"/>
    <hyperlink ref="G1434" r:id="rId1331" display="https://transparencia.mpuentealto.cl/doctos/2019/21146/1433_CE_34131893.pdf"/>
    <hyperlink ref="G1435" r:id="rId1332" display="https://transparencia.mpuentealto.cl/doctos/2019/21146/1434_CE_34125313.pdf"/>
    <hyperlink ref="G1436" r:id="rId1333" display="https://transparencia.mpuentealto.cl/doctos/2019/21146/1434_CE_34122998.pdf"/>
    <hyperlink ref="G1437" r:id="rId1334" display="https://transparencia.mpuentealto.cl/doctos/2019/21146/1436_CE_34140138.pdf"/>
    <hyperlink ref="G1438" r:id="rId1335" display="https://transparencia.mpuentealto.cl/doctos/2019/21146/1437_CE_34124915.pdf"/>
    <hyperlink ref="G1439" r:id="rId1336" display="https://transparencia.mpuentealto.cl/doctos/2019/21146/1438_CE_34117951.pdf"/>
    <hyperlink ref="G1440" r:id="rId1337" display="https://transparencia.mpuentealto.cl/doctos/2019/21146/1439_CE_34151488.pdf"/>
    <hyperlink ref="G1441" r:id="rId1338" display="https://transparencia.mpuentealto.cl/doctos/2019/21146/1440_CE_34145215.pdf"/>
    <hyperlink ref="G1442" r:id="rId1339" display="https://transparencia.mpuentealto.cl/doctos/2019/21146/1441_CE_34147546.pdf"/>
    <hyperlink ref="G1443" r:id="rId1340" display="https://transparencia.mpuentealto.cl/doctos/2019/21146/1442_CE_34153374.pdf"/>
    <hyperlink ref="G1444" r:id="rId1341" display="https://transparencia.mpuentealto.cl/doctos/2019/21146/1443_CE_34170068.pdf"/>
    <hyperlink ref="G1445" r:id="rId1342" display="https://transparencia.mpuentealto.cl/doctos/2019/21146/1444_CE_34170043.pdf"/>
    <hyperlink ref="G1446" r:id="rId1343" display="https://transparencia.mpuentealto.cl/doctos/2019/21146/1445_CE_34181440.pdf"/>
    <hyperlink ref="G1447" r:id="rId1344" display="https://transparencia.mpuentealto.cl/doctos/2019/21146/1446_CE_34192979.pdf"/>
    <hyperlink ref="G1448" r:id="rId1345" display="https://transparencia.mpuentealto.cl/doctos/2019/21146/1447_CE_34140843.pdf"/>
    <hyperlink ref="G1449" r:id="rId1346" display="https://transparencia.mpuentealto.cl/doctos/2019/21146/1448_CE_34207736.pdf"/>
    <hyperlink ref="G1450" r:id="rId1347" display="https://transparencia.mpuentealto.cl/doctos/2019/21146/1449_CE_34246223.pdf"/>
    <hyperlink ref="G1451" r:id="rId1348" display="https://transparencia.mpuentealto.cl/doctos/2019/21146/1450_CE_34249470.pdf"/>
    <hyperlink ref="G1452" r:id="rId1349" display="https://transparencia.mpuentealto.cl/doctos/2019/21146/1451_CE_34255248.pdf"/>
    <hyperlink ref="G1453" r:id="rId1350" display="https://transparencia.mpuentealto.cl/doctos/2019/21146/1452_CE_34261387.pdf"/>
    <hyperlink ref="G1454" r:id="rId1351"/>
    <hyperlink ref="G1455" r:id="rId1352" display="https://transparencia.mpuentealto.cl/doctos/2019/21146/1454_CE_34275762.pdf"/>
    <hyperlink ref="G1456" r:id="rId1353" display="https://transparencia.mpuentealto.cl/doctos/2019/21146/1455_CE_34274907.pdf"/>
    <hyperlink ref="G1457" r:id="rId1354" display="https://transparencia.mpuentealto.cl/doctos/2019/21146/1456_CE_34284668.pdf"/>
    <hyperlink ref="G1458" r:id="rId1355" display="https://transparencia.mpuentealto.cl/doctos/2019/21146/1457_CE_34295444.pdf"/>
    <hyperlink ref="G1459" r:id="rId1356" display="https://transparencia.mpuentealto.cl/doctos/2019/21146/1458_CE_34300984.pdf"/>
    <hyperlink ref="G1460" r:id="rId1357" display="https://transparencia.mpuentealto.cl/doctos/2019/21146/1459_CE_34312281.pdf"/>
    <hyperlink ref="G1461" r:id="rId1358" display="https://transparencia.mpuentealto.cl/doctos/2019/21146/1460_CE_34312942.pdf"/>
    <hyperlink ref="G1462" r:id="rId1359" display="https://transparencia.mpuentealto.cl/doctos/2019/21146/1461_CE_34313249.pdf"/>
    <hyperlink ref="G1463" r:id="rId1360" display="https://transparencia.mpuentealto.cl/doctos/2019/21146/1462_CE_34320690.pdf"/>
    <hyperlink ref="G1464" r:id="rId1361" display="https://transparencia.mpuentealto.cl/doctos/2019/21146/1463_CE_34321407.pdf"/>
    <hyperlink ref="G1465" r:id="rId1362" display="https://transparencia.mpuentealto.cl/doctos/2019/21146/1464_CE_34340664.pdf"/>
    <hyperlink ref="G1466" r:id="rId1363" display="https://transparencia.mpuentealto.cl/doctos/2019/21146/1464_CE_34360715.pdf"/>
    <hyperlink ref="G1467" r:id="rId1364" display="https://transparencia.mpuentealto.cl/doctos/2019/21146/1466_CE_34361468.pdf"/>
    <hyperlink ref="G1468" r:id="rId1365" display="https://transparencia.mpuentealto.cl/doctos/2019/21146/1467_CE_34364081.pdf"/>
    <hyperlink ref="G1469" r:id="rId1366" display="https://transparencia.mpuentealto.cl/doctos/2019/21146/1468_CE_34366146.pdf"/>
    <hyperlink ref="G1470" r:id="rId1367" display="https://transparencia.mpuentealto.cl/doctos/2019/21146/1469_CE_34392177.pdf"/>
    <hyperlink ref="G1471" r:id="rId1368" display="https://transparencia.mpuentealto.cl/doctos/2019/21146/1470_CE_34394207.pdf"/>
    <hyperlink ref="G1472" r:id="rId1369" display="https://transparencia.mpuentealto.cl/doctos/2019/21146/1471_CE_34396532.pdf"/>
    <hyperlink ref="G1473" r:id="rId1370" display="https://transparencia.mpuentealto.cl/doctos/2019/21146/1472_CE_34396833.pdf"/>
    <hyperlink ref="G1474" r:id="rId1371" display="https://transparencia.mpuentealto.cl/doctos/2019/21146/1473_CE_34397741.pdf"/>
    <hyperlink ref="G1475" r:id="rId1372" display="https://transparencia.mpuentealto.cl/doctos/2019/21146/1474_CE_34402560.pdf"/>
    <hyperlink ref="G1476" r:id="rId1373" display="https://transparencia.mpuentealto.cl/doctos/2019/21146/1475_CE_34402843.pdf"/>
    <hyperlink ref="G1477" r:id="rId1374" display="https://transparencia.mpuentealto.cl/doctos/2019/21146/1476_CE_34404088.pdf"/>
    <hyperlink ref="G1478" r:id="rId1375" display="https://transparencia.mpuentealto.cl/doctos/2019/21146/1477_CE_34405008.pdf"/>
    <hyperlink ref="G1479" r:id="rId1376" display="https://transparencia.mpuentealto.cl/doctos/2019/21146/1478_CE_34408696.pdf"/>
    <hyperlink ref="G1480" r:id="rId1377" display="https://transparencia.mpuentealto.cl/doctos/2019/21146/1479_CE_34437432.pdf"/>
    <hyperlink ref="G1481" r:id="rId1378" display="https://transparencia.mpuentealto.cl/doctos/2019/21146/1480_CE_34440535.pdf"/>
    <hyperlink ref="G1482" r:id="rId1379" display="https://transparencia.mpuentealto.cl/doctos/2019/21146/1481_CE_34454879.pdf"/>
    <hyperlink ref="G1483" r:id="rId1380" display="https://transparencia.mpuentealto.cl/doctos/2019/21146/1482_CE_34454690.pdf"/>
    <hyperlink ref="G1484" r:id="rId1381" display="https://transparencia.mpuentealto.cl/doctos/2019/21146/1483_CE_34460600.pdf"/>
    <hyperlink ref="G1485" r:id="rId1382" display="https://transparencia.mpuentealto.cl/doctos/2019/21146/1484_CE_34461886.pdf"/>
    <hyperlink ref="G1486" r:id="rId1383" display="https://transparencia.mpuentealto.cl/doctos/2019/21146/1485_CE_34473965.pdf"/>
    <hyperlink ref="G1487" r:id="rId1384" display="https://transparencia.mpuentealto.cl/doctos/2019/21146/1486_CE_34474818.pdf"/>
    <hyperlink ref="G1488" r:id="rId1385" display="https://transparencia.mpuentealto.cl/doctos/2019/21146/1487_CE_34481492.pdf"/>
    <hyperlink ref="G1489" r:id="rId1386" display="https://transparencia.mpuentealto.cl/doctos/2019/21146/1488_CE_34486045.pdf"/>
    <hyperlink ref="G1490" r:id="rId1387" display="https://transparencia.mpuentealto.cl/doctos/2019/21146/1789_CE_34491882.pdf"/>
    <hyperlink ref="G1491" r:id="rId1388" display="https://transparencia.mpuentealto.cl/doctos/2019/21146/1490_CE_34498256.pdf"/>
    <hyperlink ref="G1492" r:id="rId1389" display="https://transparencia.mpuentealto.cl/doctos/2019/21146/1491_CE_34506503.pdf"/>
    <hyperlink ref="G1493" r:id="rId1390" display="https://transparencia.mpuentealto.cl/doctos/2019/21146/1492_CE_34505587.pdf"/>
    <hyperlink ref="G1494" r:id="rId1391" display="https://transparencia.mpuentealto.cl/doctos/2019/21146/1493_CE_34515624.pdf"/>
    <hyperlink ref="G1495" r:id="rId1392" display="https://transparencia.mpuentealto.cl/doctos/2019/21146/1494_CE_34531901.pdf"/>
    <hyperlink ref="G1496" r:id="rId1393" display="https://transparencia.mpuentealto.cl/doctos/2019/21146/1495_CE_34527779.pdf"/>
    <hyperlink ref="G1497" r:id="rId1394" display="https://transparencia.mpuentealto.cl/doctos/2019/21146/1496_CE_34530853.pdf"/>
    <hyperlink ref="G1498" r:id="rId1395" display="https://transparencia.mpuentealto.cl/doctos/2019/21146/1497_CE_34533851.pdf"/>
    <hyperlink ref="G1499" r:id="rId1396" display="https://transparencia.mpuentealto.cl/doctos/2019/21146/1498_CE_34542219.pdf"/>
    <hyperlink ref="G1500" r:id="rId1397" display="https://transparencia.mpuentealto.cl/doctos/2019/21146/1499_CE_34552391.pdf"/>
    <hyperlink ref="G1501" r:id="rId1398" display="https://transparencia.mpuentealto.cl/doctos/2019/21146/1500_CE_34554294.pdf"/>
    <hyperlink ref="G1502" r:id="rId1399" display="https://transparencia.mpuentealto.cl/doctos/2019/21146/1501_CE_34557916.pdf"/>
    <hyperlink ref="G1503" r:id="rId1400" display="https://transparencia.mpuentealto.cl/doctos/2019/21146/1502_CE_34565549.pdf"/>
    <hyperlink ref="G1504" r:id="rId1401" display="https://transparencia.mpuentealto.cl/doctos/2019/21146/1503_CE_34566315.pdf"/>
    <hyperlink ref="G1505" r:id="rId1402" display="https://transparencia.mpuentealto.cl/doctos/2019/21146/1504_CE_34568457.pdf"/>
    <hyperlink ref="G1506" r:id="rId1403" display="https://transparencia.mpuentealto.cl/doctos/2019/21146/1505_CE_34574340.pdf"/>
    <hyperlink ref="G1507" r:id="rId1404" display="https://transparencia.mpuentealto.cl/doctos/2019/21146/1506_CE_34581929.pdf"/>
    <hyperlink ref="G1508" r:id="rId1405" display="https://transparencia.mpuentealto.cl/doctos/2019/21146/1507_CE_34582811.pdf"/>
    <hyperlink ref="G1509" r:id="rId1406"/>
    <hyperlink ref="G1510" r:id="rId1407"/>
    <hyperlink ref="G1511" r:id="rId1408"/>
    <hyperlink ref="G1512" r:id="rId1409"/>
    <hyperlink ref="G1513" r:id="rId1410"/>
    <hyperlink ref="G1514" r:id="rId1411"/>
    <hyperlink ref="G1515" r:id="rId1412"/>
    <hyperlink ref="G1516" r:id="rId1413"/>
    <hyperlink ref="G1517" r:id="rId1414"/>
    <hyperlink ref="G1518" r:id="rId1415"/>
    <hyperlink ref="G1519" r:id="rId1416"/>
    <hyperlink ref="G1520" r:id="rId1417"/>
    <hyperlink ref="G1521" r:id="rId1418"/>
    <hyperlink ref="G1522" r:id="rId1419"/>
    <hyperlink ref="G1523" r:id="rId1420"/>
    <hyperlink ref="G1524" r:id="rId1421"/>
    <hyperlink ref="G1525" r:id="rId1422"/>
    <hyperlink ref="G1526" r:id="rId1423"/>
    <hyperlink ref="G1527" r:id="rId1424"/>
    <hyperlink ref="G1528" r:id="rId1425"/>
    <hyperlink ref="G1529" r:id="rId1426"/>
    <hyperlink ref="G1530" r:id="rId1427"/>
    <hyperlink ref="G1531" r:id="rId1428"/>
    <hyperlink ref="G1532" r:id="rId1429"/>
    <hyperlink ref="G1533" r:id="rId1430"/>
    <hyperlink ref="G1534" r:id="rId1431"/>
    <hyperlink ref="G1535" r:id="rId1432"/>
    <hyperlink ref="G1536" r:id="rId1433"/>
    <hyperlink ref="G1537" r:id="rId1434"/>
    <hyperlink ref="G1538" r:id="rId1435"/>
    <hyperlink ref="G1539" r:id="rId1436"/>
    <hyperlink ref="G1540" r:id="rId1437"/>
    <hyperlink ref="G1541" r:id="rId1438"/>
    <hyperlink ref="G1542" r:id="rId1439"/>
    <hyperlink ref="G1543" r:id="rId1440"/>
    <hyperlink ref="G1544" r:id="rId1441"/>
    <hyperlink ref="G1545" r:id="rId1442" display="https://transparencia.mpuentealto.cl/doctos/2019/21146/1544_CE_34718448.pdf"/>
    <hyperlink ref="G1546" r:id="rId1443" display="https://transparencia.mpuentealto.cl/doctos/2019/21146/1545_CE_34719708.pdf"/>
    <hyperlink ref="G1547" r:id="rId1444" display="https://transparencia.mpuentealto.cl/doctos/2019/21146/1546_CE_34724629.pdf"/>
    <hyperlink ref="G1548" r:id="rId1445" display="https://transparencia.mpuentealto.cl/doctos/2019/21146/1547_CE_34733393.pdf"/>
    <hyperlink ref="G1549" r:id="rId1446" display="https://transparencia.mpuentealto.cl/doctos/2019/21146/1548_CE_34724975.pdf"/>
    <hyperlink ref="G1550" r:id="rId1447" display="https://transparencia.mpuentealto.cl/doctos/2019/21146/1549_CE_34737949.pdf"/>
    <hyperlink ref="G1551" r:id="rId1448" display="https://transparencia.mpuentealto.cl/doctos/2019/21146/1550_CE_34749317.pdf"/>
    <hyperlink ref="G1552" r:id="rId1449" display="https://transparencia.mpuentealto.cl/doctos/2019/21146/1551_CE_34747184.pdf"/>
    <hyperlink ref="G1553" r:id="rId1450" display="https://transparencia.mpuentealto.cl/doctos/2019/21146/1552_CE_34771604.pdf"/>
    <hyperlink ref="G1554" r:id="rId1451" display="https://transparencia.mpuentealto.cl/doctos/2019/21146/1553_CE_34791853.pdf"/>
    <hyperlink ref="G1555" r:id="rId1452" display="https://transparencia.mpuentealto.cl/doctos/2019/21146/1554_CE_34797557.pdf"/>
    <hyperlink ref="G1556" r:id="rId1453" display="https://transparencia.mpuentealto.cl/doctos/2019/21146/1555_CE_34798616.pdf"/>
    <hyperlink ref="G1557" r:id="rId1454" display="https://transparencia.mpuentealto.cl/doctos/2019/21146/1556_CE_34701765.pf"/>
    <hyperlink ref="G1558" r:id="rId1455" display="https://transparencia.mpuentealto.cl/doctos/2019/21146/1557_CE_34805654.pdf"/>
    <hyperlink ref="G1559" r:id="rId1456" display="https://transparencia.mpuentealto.cl/doctos/2019/21146/1558_CE_34806545.pdf"/>
    <hyperlink ref="G1560" r:id="rId1457" display="https://transparencia.mpuentealto.cl/doctos/2019/21146/1559_CE_34813721.pdf"/>
    <hyperlink ref="G1561" r:id="rId1458" display="https://transparencia.mpuentealto.cl/doctos/2019/21146/1560_CE_34814285.pdf"/>
    <hyperlink ref="G1562" r:id="rId1459" display="https://transparencia.mpuentealto.cl/doctos/2019/21146/1561_CE_34817105.pdf"/>
    <hyperlink ref="G1563" r:id="rId1460" display="https://transparencia.mpuentealto.cl/doctos/2019/21146/1562_CE_34822747.pdf"/>
    <hyperlink ref="G1564" r:id="rId1461" display="https://transparencia.mpuentealto.cl/doctos/2019/21146/1563_CE_34822489.pdf"/>
    <hyperlink ref="G1565" r:id="rId1462" display="https://transparencia.mpuentealto.cl/doctos/2019/21146/1564_CE_34823431.pdf"/>
    <hyperlink ref="G1566" r:id="rId1463" display="https://transparencia.mpuentealto.cl/doctos/2019/21146/1565_CE_34863041.pdf"/>
    <hyperlink ref="G1567" r:id="rId1464" display="https://transparencia.mpuentealto.cl/doctos/2019/21146/1566_CE_34869303.pdf"/>
    <hyperlink ref="G1568" r:id="rId1465" display="https://transparencia.mpuentealto.cl/doctos/2019/21146/1567_CE_34870177.pdf"/>
    <hyperlink ref="G1569" r:id="rId1466" display="https://transparencia.mpuentealto.cl/doctos/2019/21146/1568_CE_34872586.pdf"/>
    <hyperlink ref="G1570" r:id="rId1467" display="https://transparencia.mpuentealto.cl/doctos/2019/21146/1569_CE_34875847.pdf"/>
    <hyperlink ref="G1571" r:id="rId1468" display="https://transparencia.mpuentealto.cl/doctos/2019/21146/1570_CE_34888317.pdf"/>
    <hyperlink ref="G1572" r:id="rId1469" display="https://transparencia.mpuentealto.cl/doctos/2019/21146/1571_CE_34885089.pdf"/>
    <hyperlink ref="G1573" r:id="rId1470" display="https://transparencia.mpuentealto.cl/doctos/2019/21146/1572_CE_34900133.pdf"/>
    <hyperlink ref="G1574" r:id="rId1471" display="https://transparencia.mpuentealto.cl/doctos/2019/21146/1573_CE_34899970.pdf"/>
    <hyperlink ref="G1575" r:id="rId1472" display="https://transparencia.mpuentealto.cl/doctos/2019/21146/1575_CE_34912970.pdf"/>
    <hyperlink ref="G1576" r:id="rId1473" display="https://transparencia.mpuentealto.cl/doctos/2019/21146/1576_CE_34909342.pdf"/>
    <hyperlink ref="G1577" r:id="rId1474" display="https://transparencia.mpuentealto.cl/doctos/2019/21146/1577_CE_34912822.pdf"/>
    <hyperlink ref="G1578" r:id="rId1475" display="https://transparencia.mpuentealto.cl/doctos/2019/21146/1578_CE_34909108.pdf"/>
    <hyperlink ref="G1579" r:id="rId1476" display="https://transparencia.mpuentealto.cl/doctos/2019/21146/1579_CE_34921389.pdf"/>
    <hyperlink ref="G1580" r:id="rId1477"/>
    <hyperlink ref="G1581" r:id="rId1478" display="https://transparencia.mpuentealto.cl/doctos/2019/21146/1580_CE_34927094.pdf"/>
    <hyperlink ref="G1582" r:id="rId1479" display="https://transparencia.mpuentealto.cl/doctos/2019/21146/1581_CE_34949096.pdf"/>
    <hyperlink ref="G1583" r:id="rId1480" display="https://transparencia.mpuentealto.cl/doctos/2019/21146/1582_CE_34939571.pdf"/>
    <hyperlink ref="G1584" r:id="rId1481" display="https://transparencia.mpuentealto.cl/doctos/2019/21146/1583_CE_35030014.pdf"/>
    <hyperlink ref="G1585" r:id="rId1482" display="https://transparencia.mpuentealto.cl/doctos/2019/21146/1584_CE_34960494.pdf"/>
    <hyperlink ref="G1586" r:id="rId1483" display="https://transparencia.mpuentealto.cl/doctos/2019/21146/1585_CE_35080860.pdf"/>
    <hyperlink ref="G1587" r:id="rId1484" display="https://transparencia.mpuentealto.cl/doctos/2019/21146/1586_CE_35108195.pdf"/>
    <hyperlink ref="G1588" r:id="rId1485" display="https://transparencia.mpuentealto.cl/doctos/2019/21146/1587_CE_35139304.pdf"/>
    <hyperlink ref="G1589" r:id="rId1486" display="https://transparencia.mpuentealto.cl/doctos/2019/21146/1588_CE_35152695.pdf"/>
    <hyperlink ref="G1590" r:id="rId1487" display="https://transparencia.mpuentealto.cl/doctos/2019/21146/1589_CE_35161154.pdf"/>
    <hyperlink ref="G1591" r:id="rId1488" display="https://transparencia.mpuentealto.cl/doctos/2019/21146/1590_CE_ 35235186.pdf"/>
    <hyperlink ref="G1592" r:id="rId1489" display="https://transparencia.mpuentealto.cl/doctos/2019/21146/1591_CE_35235523.pdf"/>
    <hyperlink ref="G1593" r:id="rId1490" display="https://transparencia.mpuentealto.cl/doctos/2019/21146/1592_CE_35251122.pdf"/>
    <hyperlink ref="G1594" r:id="rId1491" display="https://transparencia.mpuentealto.cl/doctos/2019/21146/1593_CE_35252846.pdf"/>
    <hyperlink ref="G1595" r:id="rId1492"/>
    <hyperlink ref="G1596" r:id="rId1493" display="https://transparencia.mpuentealto.cl/doctos/2019/21146/1595_CE_35301903.pdf"/>
    <hyperlink ref="G1597" r:id="rId1494" display="https://transparencia.mpuentealto.cl/doctos/2019/21146/1596_CE_35305826.pdf"/>
    <hyperlink ref="G1598" r:id="rId1495" display="https://transparencia.mpuentealto.cl/doctos/2019/21146/1597_CE_35306552.pdf"/>
    <hyperlink ref="G1599" r:id="rId1496" display="https://transparencia.mpuentealto.cl/doctos/2019/21146/1598_CE_35307471.pdf"/>
    <hyperlink ref="G1600" r:id="rId1497" display="https://transparencia.mpuentealto.cl/doctos/2019/21146/1599_CE_35318134.pdf"/>
    <hyperlink ref="G1601" r:id="rId1498" display="https://transparencia.mpuentealto.cl/doctos/2019/21146/1600_CE_35321181.pdf"/>
    <hyperlink ref="G1602" r:id="rId1499" display="https://transparencia.mpuentealto.cl/doctos/2019/21146/1601_CE_35321115.pdf"/>
    <hyperlink ref="G1603" r:id="rId1500" display="https://transparencia.mpuentealto.cl/doctos/2019/21146/1602_CE_35325067.pdf"/>
    <hyperlink ref="G1604" r:id="rId1501" display="https://transparencia.mpuentealto.cl/doctos/2019/21146/1603_CE_35337873.pdf"/>
    <hyperlink ref="G1605" r:id="rId1502" display="https://transparencia.mpuentealto.cl/doctos/2019/21146/1604_CE_35341360.pdf"/>
    <hyperlink ref="G1606" r:id="rId1503"/>
    <hyperlink ref="G1607" r:id="rId1504" display="https://transparencia.mpuentealto.cl/doctos/2019/21146/1606_CE_35386454.pdf"/>
    <hyperlink ref="G1608" r:id="rId1505" display="https://transparencia.mpuentealto.cl/doctos/2019/21146/1607_CE_35436056.pdf"/>
    <hyperlink ref="G1609" r:id="rId1506" display="https://transparencia.mpuentealto.cl/doctos/2019/21146/1608_CE_35473407.pdf"/>
    <hyperlink ref="G1610" r:id="rId1507" display="https://transparencia.mpuentealto.cl/doctos/2019/21146/1609_CE_35514483.pdf"/>
    <hyperlink ref="G1611" r:id="rId1508" display="https://transparencia.mpuentealto.cl/doctos/2019/21146/1610_CE_35556063.pdf"/>
    <hyperlink ref="G1612" r:id="rId1509" display="https://transparencia.mpuentealto.cl/doctos/2019/21146/1611_CE_35595826.pdf"/>
    <hyperlink ref="G1613" r:id="rId1510" display="https://transparencia.mpuentealto.cl/doctos/2019/21146/1612_CE_35606181.pdf"/>
    <hyperlink ref="G1614" r:id="rId1511" display="https://transparencia.mpuentealto.cl/doctos/2019/21146/1613_CE_35619116.pdf"/>
    <hyperlink ref="G1615" r:id="rId1512" display="https://transparencia.mpuentealto.cl/doctos/2019/21146/1614_CE_35637054.pdf"/>
    <hyperlink ref="G1616" r:id="rId1513" display="https://transparencia.mpuentealto.cl/doctos/2019/21146/1615_CE_35639899.pdf"/>
    <hyperlink ref="G1617" r:id="rId1514" display="https://transparencia.mpuentealto.cl/doctos/2019/21146/1616_CE_35652397.pdf"/>
    <hyperlink ref="G1618" r:id="rId1515" display="https://transparencia.mpuentealto.cl/doctos/2019/21146/1617_CE_35660910.pdf"/>
    <hyperlink ref="G1619" r:id="rId1516" display="https://transparencia.mpuentealto.cl/doctos/2019/21146/1618_CE_35669223.pdf"/>
    <hyperlink ref="G1620" r:id="rId1517" display="https://transparencia.mpuentealto.cl/doctos/2019/21146/1619_CE_35676583.pdf"/>
    <hyperlink ref="G1621" r:id="rId1518" display="https://transparencia.mpuentealto.cl/doctos/2019/21146/1620_CE_35679127.pdf"/>
    <hyperlink ref="G1622" r:id="rId1519" display="https://transparencia.mpuentealto.cl/doctos/2019/21146/1620_CE_35679127.pdf"/>
    <hyperlink ref="G1624" r:id="rId1520" display="https://transparencia.mpuentealto.cl/doctos/2019/21146/1622_CE_35701062.pdf"/>
    <hyperlink ref="G1626" r:id="rId1521" display="https://transparencia.mpuentealto.cl/doctos/2019/21146/1624_CE_35717682.pdf"/>
    <hyperlink ref="G1623" r:id="rId1522" display="https://transparencia.mpuentealto.cl/doctos/2019/21146/1621_CE_35697957.pdf"/>
    <hyperlink ref="G1625" r:id="rId1523" display="https://transparencia.mpuentealto.cl/doctos/2019/21146/1623_CE_35728549.pdf"/>
    <hyperlink ref="J1579" r:id="rId1524" display="https://transparencia.mpuentealto.cl/doctos/2019/21146/1579_RT_34921289_R.pdf"/>
    <hyperlink ref="G1627" r:id="rId1525" display="https://transparencia.mpuentealto.cl/doctos/2019/21146/1627_CE_35744603.pdf"/>
    <hyperlink ref="G1628" r:id="rId1526" display="https://transparencia.mpuentealto.cl/doctos/2019/21146/1628_CE_35753487.pdf"/>
    <hyperlink ref="G1629" r:id="rId1527" display="https://transparencia.mpuentealto.cl/doctos/2019/21146/1629_CE_35758214.pdf"/>
    <hyperlink ref="G1630" r:id="rId1528" display="https://transparencia.mpuentealto.cl/doctos/2019/21146/1630_CE_35759317.pdf"/>
    <hyperlink ref="G1631" r:id="rId1529" display="https://transparencia.mpuentealto.cl/doctos/2019/21146/1631_CE_35766749.pdf"/>
    <hyperlink ref="G1632" r:id="rId1530" display="https://transparencia.mpuentealto.cl/doctos/2019/21146/1632_CE_35766749.pdf"/>
    <hyperlink ref="G1633" r:id="rId1531" display="https://transparencia.mpuentealto.cl/doctos/2019/21146/1633_CE_35767686.pdf"/>
    <hyperlink ref="G1634" r:id="rId1532" display="https://transparencia.mpuentealto.cl/doctos/2019/21146/1634_CE_35770026.pdf"/>
    <hyperlink ref="G1636" r:id="rId1533" display="https://transparencia.mpuentealto.cl/doctos/2019/21146/1636_CE_35796515.pdf"/>
    <hyperlink ref="G1637" r:id="rId1534" display="https://transparencia.mpuentealto.cl/doctos/2019/21146/1637_CE_35799623.pdf"/>
    <hyperlink ref="G1638" r:id="rId1535" display="https://transparencia.mpuentealto.cl/doctos/2019/21146/1638_CE_35813326.pdf"/>
    <hyperlink ref="G1639" r:id="rId1536" display="https://transparencia.mpuentealto.cl/doctos/2019/21146/1639_CE_35819624.pdf"/>
    <hyperlink ref="G1640" r:id="rId1537" display="https://transparencia.mpuentealto.cl/doctos/2019/21146/1640_CE_35819920.pdf"/>
    <hyperlink ref="G1641" r:id="rId1538" display="https://transparencia.mpuentealto.cl/doctos/2019/21146/1641_CE_35825044.pdf"/>
    <hyperlink ref="G1642" r:id="rId1539" display="https://transparencia.mpuentealto.cl/doctos/2019/21146/1642_CE_35826856.pdf"/>
    <hyperlink ref="G1643" r:id="rId1540" display="https://transparencia.mpuentealto.cl/doctos/2019/21146/1643_CE_35826855.pdf"/>
    <hyperlink ref="G1635" r:id="rId1541" display="https://transparencia.mpuentealto.cl/doctos/2019/21146/1635_CE_35778600.pdf"/>
  </hyperlinks>
  <pageMargins left="0.7" right="0.7" top="0.75" bottom="0.75" header="0" footer="0"/>
  <pageSetup orientation="portrait" r:id="rId15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cp:lastPrinted>2025-01-24T22:11:53Z</cp:lastPrinted>
  <dcterms:created xsi:type="dcterms:W3CDTF">2021-12-21T15:27:31Z</dcterms:created>
  <dcterms:modified xsi:type="dcterms:W3CDTF">2025-03-11T20:21:17Z</dcterms:modified>
</cp:coreProperties>
</file>